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updateLinks="never" codeName="ThisWorkbook"/>
  <mc:AlternateContent xmlns:mc="http://schemas.openxmlformats.org/markup-compatibility/2006">
    <mc:Choice Requires="x15">
      <x15ac:absPath xmlns:x15ac="http://schemas.microsoft.com/office/spreadsheetml/2010/11/ac" url="https://scjgovcol-my.sharepoint.com/personal/mayra_salamanca_scj_gov_co/Documents/"/>
    </mc:Choice>
  </mc:AlternateContent>
  <xr:revisionPtr revIDLastSave="1893" documentId="8_{ADC8FFBB-104E-48D5-86B1-50F1A8D1DABA}" xr6:coauthVersionLast="47" xr6:coauthVersionMax="47" xr10:uidLastSave="{BC288A9B-C0B0-4070-85B4-FE402A89DA7D}"/>
  <workbookProtection workbookAlgorithmName="SHA-512" workbookHashValue="UE3aTjp7ON9mN9Un/pix32XDR2S668jKYjfC3pqiYzl7DoV/7t9DZMcuM2CBRdqpz4THBrxYCexnzrDomDXtrQ==" workbookSaltValue="rCTikgDCpSja7RDxx3eDBQ==" workbookSpinCount="100000" lockStructure="1"/>
  <bookViews>
    <workbookView xWindow="-120" yWindow="-120" windowWidth="29040" windowHeight="15720" xr2:uid="{00000000-000D-0000-FFFF-FFFF00000000}"/>
  </bookViews>
  <sheets>
    <sheet name="SDSCJ " sheetId="28" r:id="rId1"/>
    <sheet name="1 INSTRUCCIONES DE DILIGENCIAMI" sheetId="17" state="hidden" r:id="rId2"/>
    <sheet name="HOJA RESUMEN" sheetId="29" r:id="rId3"/>
    <sheet name="2 CONTEXTO E IDENTIFICACIÓN" sheetId="18" state="hidden" r:id="rId4"/>
    <sheet name="CAUSA-CONSECUENCIA" sheetId="19" state="hidden" r:id="rId5"/>
    <sheet name="3 PROBABIL E IMPACTO INHERENTE" sheetId="20" state="hidden" r:id="rId6"/>
    <sheet name="4 MAPA CALOR INHERENTE" sheetId="21" state="hidden" r:id="rId7"/>
    <sheet name="TABLAS DE INFORMACIÓN" sheetId="1" state="hidden" r:id="rId8"/>
    <sheet name="5 VALORACIÓN DEL CONTROL" sheetId="22" state="hidden" r:id="rId9"/>
    <sheet name="6 MAPA CALOR RESIDUAL" sheetId="23" state="hidden" r:id="rId10"/>
    <sheet name="7 MAPA CALOR INHEREN Y RESIDUAL" sheetId="24" state="hidden" r:id="rId11"/>
    <sheet name="8 MAPA RIESGOS" sheetId="25" state="hidden" r:id="rId12"/>
    <sheet name="9 RIESGO DEL PROCESO" sheetId="26" r:id="rId13"/>
    <sheet name="VALIDACION DE CONTROLES" sheetId="27" state="hidden" r:id="rId14"/>
  </sheets>
  <externalReferences>
    <externalReference r:id="rId15"/>
    <externalReference r:id="rId16"/>
    <externalReference r:id="rId17"/>
  </externalReferences>
  <definedNames>
    <definedName name="_xlnm._FilterDatabase" localSheetId="1" hidden="1">'1 INSTRUCCIONES DE DILIGENCIAMI'!$C$108:$G$108</definedName>
    <definedName name="_xlnm._FilterDatabase" localSheetId="3" hidden="1">'2 CONTEXTO E IDENTIFICACIÓN'!$A$7:$I$7</definedName>
    <definedName name="_xlnm._FilterDatabase" localSheetId="5" hidden="1">'3 PROBABIL E IMPACTO INHERENTE'!$A$6:$N$6</definedName>
    <definedName name="_xlnm._FilterDatabase" localSheetId="6" hidden="1">'4 MAPA CALOR INHERENTE'!$A$6:$AJ$6</definedName>
    <definedName name="_xlnm._FilterDatabase" localSheetId="8" hidden="1">'5 VALORACIÓN DEL CONTROL'!$A$6:$W$126</definedName>
    <definedName name="_xlnm._FilterDatabase" localSheetId="9" hidden="1">'6 MAPA CALOR RESIDUAL'!$A$6:$G$6</definedName>
    <definedName name="_xlnm._FilterDatabase" localSheetId="10" hidden="1">'7 MAPA CALOR INHEREN Y RESIDUAL'!$A$7:$AL$7</definedName>
    <definedName name="_xlnm._FilterDatabase" localSheetId="11" hidden="1">'8 MAPA RIESGOS'!$A$6:$T$6</definedName>
    <definedName name="_xlnm._FilterDatabase" localSheetId="2" hidden="1">'HOJA RESUMEN'!$A$6:$P$370</definedName>
    <definedName name="Afectación_Económica" localSheetId="13">'[1]3 PROBABIL E IMPACTO INHERENTE'!$X$11:$X$16</definedName>
    <definedName name="Afectación_Económica">'[1]3 PROBABIL E IMPACTO INHERENTE'!$X$11:$X$16</definedName>
    <definedName name="_xlnm.Print_Area" localSheetId="1">'1 INSTRUCCIONES DE DILIGENCIAMI'!$A$1:$I$147</definedName>
    <definedName name="_xlnm.Print_Area" localSheetId="3">'2 CONTEXTO E IDENTIFICACIÓN'!$A$1:$I$72</definedName>
    <definedName name="_xlnm.Print_Area" localSheetId="5">'3 PROBABIL E IMPACTO INHERENTE'!$A$1:$Y$74</definedName>
    <definedName name="_xlnm.Print_Area" localSheetId="6">'4 MAPA CALOR INHERENTE'!$A$1:$V$74</definedName>
    <definedName name="_xlnm.Print_Area" localSheetId="8">'5 VALORACIÓN DEL CONTROL'!$A$1:$AA$414</definedName>
    <definedName name="_xlnm.Print_Area" localSheetId="9">'6 MAPA CALOR RESIDUAL'!$A$1:$X$71</definedName>
    <definedName name="_xlnm.Print_Area" localSheetId="10">'7 MAPA CALOR INHEREN Y RESIDUAL'!$A$1:$W$12</definedName>
    <definedName name="_xlnm.Print_Area" localSheetId="11">'8 MAPA RIESGOS'!$A$1:$AE$101</definedName>
    <definedName name="_xlnm.Print_Area" localSheetId="2">'HOJA RESUMEN'!$A$1:$N$370</definedName>
    <definedName name="Definicion_tratamiento" localSheetId="13">'[1]11 FORMULAS'!#REF!</definedName>
    <definedName name="Definicion_tratamiento">'[1]11 FORMULAS'!#REF!</definedName>
    <definedName name="IMPACTO_PROCESOS" localSheetId="3">'[2]LISTAS FORMULAS'!$C$3:$C$7</definedName>
    <definedName name="IMPACTO_PROCESOS" localSheetId="6">'[2]LISTAS FORMULAS'!$C$3:$C$7</definedName>
    <definedName name="IMPACTO_PROCESOS" localSheetId="9">'[2]LISTAS FORMULAS'!$C$3:$C$7</definedName>
    <definedName name="IMPACTO_PROCESOS" localSheetId="10">'[2]LISTAS FORMULAS'!$C$3:$C$7</definedName>
    <definedName name="IMPACTO_PROCESOS" localSheetId="11">'[2]LISTAS FORMULAS'!$C$3:$C$7</definedName>
    <definedName name="IMPACTO_PROCESOS" localSheetId="12">'[2]LISTAS FORMULAS'!$C$3:$C$7</definedName>
    <definedName name="opciones" localSheetId="3">'[2]LISTAS FORMULAS'!$F$3:$F$4</definedName>
    <definedName name="opciones" localSheetId="6">'[2]LISTAS FORMULAS'!$F$3:$F$4</definedName>
    <definedName name="opciones" localSheetId="9">'[2]LISTAS FORMULAS'!$F$3:$F$4</definedName>
    <definedName name="opciones" localSheetId="10">'[2]LISTAS FORMULAS'!$F$3:$F$4</definedName>
    <definedName name="opciones" localSheetId="11">'[2]LISTAS FORMULAS'!$F$3:$F$4</definedName>
    <definedName name="opciones" localSheetId="12">'[2]LISTAS FORMULAS'!$F$3:$F$4</definedName>
    <definedName name="opciones2" localSheetId="3">'[2]LISTAS FORMULAS'!$G$3:$G$5</definedName>
    <definedName name="opciones2" localSheetId="6">'[2]LISTAS FORMULAS'!$G$3:$G$5</definedName>
    <definedName name="opciones2" localSheetId="9">'[2]LISTAS FORMULAS'!$G$3:$G$5</definedName>
    <definedName name="opciones2" localSheetId="10">'[2]LISTAS FORMULAS'!$G$3:$G$5</definedName>
    <definedName name="opciones2" localSheetId="11">'[2]LISTAS FORMULAS'!$G$3:$G$5</definedName>
    <definedName name="opciones2" localSheetId="12">'[2]LISTAS FORMULAS'!$G$3:$G$5</definedName>
    <definedName name="Plan_accion" localSheetId="13">'[1]11 FORMULAS'!#REF!</definedName>
    <definedName name="Plan_accion">'[1]11 FORMULAS'!#REF!</definedName>
    <definedName name="Plan_acción" localSheetId="13">'[1]11 FORMULAS'!#REF!</definedName>
    <definedName name="Plan_acción">'[1]11 FORMULAS'!#REF!</definedName>
    <definedName name="Plan_de_acción" localSheetId="13">'[1]11 FORMULAS'!#REF!</definedName>
    <definedName name="Plan_de_acción">'[1]11 FORMULAS'!#REF!</definedName>
    <definedName name="Quince_Cero" localSheetId="3">'[2]LISTAS FORMULAS'!$F$14:$F$15</definedName>
    <definedName name="Quince_Cero" localSheetId="6">'[2]LISTAS FORMULAS'!$F$14:$F$15</definedName>
    <definedName name="Quince_Cero" localSheetId="9">'[2]LISTAS FORMULAS'!$F$14:$F$15</definedName>
    <definedName name="Quince_Cero" localSheetId="10">'[2]LISTAS FORMULAS'!$F$14:$F$15</definedName>
    <definedName name="Quince_Cero" localSheetId="11">'[2]LISTAS FORMULAS'!$F$14:$F$15</definedName>
    <definedName name="Quince_Cero" localSheetId="12">'[2]LISTAS FORMULAS'!$F$14:$F$15</definedName>
    <definedName name="Rango_Calificacion_Ejecucion" localSheetId="3">'[2]LISTAS FORMULAS'!$H$3:$H$5</definedName>
    <definedName name="Rango_Calificacion_Ejecucion" localSheetId="6">'[2]LISTAS FORMULAS'!$H$3:$H$5</definedName>
    <definedName name="Rango_Calificacion_Ejecucion" localSheetId="9">'[2]LISTAS FORMULAS'!$H$3:$H$5</definedName>
    <definedName name="Rango_Calificacion_Ejecucion" localSheetId="10">'[2]LISTAS FORMULAS'!$H$3:$H$5</definedName>
    <definedName name="Rango_Calificacion_Ejecucion" localSheetId="11">'[2]LISTAS FORMULAS'!$H$3:$H$5</definedName>
    <definedName name="Rango_Calificacion_Ejecucion" localSheetId="12">'[2]LISTAS FORMULAS'!$H$3:$H$5</definedName>
    <definedName name="Reducir_mitigar_Transferir_Evitar">'8 MAPA RIESGOS'!$AD$14:$AD$16</definedName>
    <definedName name="Reputacional" localSheetId="13">'[1]3 PROBABIL E IMPACTO INHERENTE'!$Y$11:$Y$16</definedName>
    <definedName name="Reputacional">'[1]3 PROBABIL E IMPACTO INHERENTE'!$Y$11:$Y$16</definedName>
    <definedName name="Requiere_Plan_de_Acción">'8 MAPA RIESGOS'!$AD$14:$AD$16</definedName>
    <definedName name="TIPO" localSheetId="6">'[2]CONTEXTO E IDENTIFICACIÓN'!$E$29:$E$32</definedName>
    <definedName name="TIPO" localSheetId="9">'[2]CONTEXTO E IDENTIFICACIÓN'!$E$29:$E$32</definedName>
    <definedName name="TIPO" localSheetId="10">'[2]CONTEXTO E IDENTIFICACIÓN'!$E$29:$E$32</definedName>
    <definedName name="TIPO" localSheetId="11">'[2]CONTEXTO E IDENTIFICACIÓN'!$E$29:$E$32</definedName>
    <definedName name="TIPO" localSheetId="12">'[2]CONTEXTO E IDENTIFICACIÓN'!$E$29:$E$32</definedName>
    <definedName name="Tipo" localSheetId="13">'[1]11 FORMULAS'!$A$4:$A$11</definedName>
    <definedName name="Tipo">'[1]11 FORMULAS'!$A$4:$A$11</definedName>
    <definedName name="_xlnm.Print_Titles" localSheetId="1">'1 INSTRUCCIONES DE DILIGENCIAMI'!$1:$4</definedName>
    <definedName name="_xlnm.Print_Titles" localSheetId="3">'2 CONTEXTO E IDENTIFICACIÓN'!$6:$7</definedName>
    <definedName name="_xlnm.Print_Titles" localSheetId="5">'3 PROBABIL E IMPACTO INHERENTE'!$3:$6</definedName>
    <definedName name="_xlnm.Print_Titles" localSheetId="8">'5 VALORACIÓN DEL CONTROL'!$2:$6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29" l="1"/>
  <c r="J11" i="29"/>
  <c r="E7" i="23"/>
  <c r="J7" i="25" s="1"/>
  <c r="T7" i="22"/>
  <c r="D55" i="23"/>
  <c r="D56" i="23"/>
  <c r="D57" i="23"/>
  <c r="D58" i="23"/>
  <c r="D59" i="23"/>
  <c r="D60" i="23"/>
  <c r="D61" i="23"/>
  <c r="D62" i="23"/>
  <c r="D63" i="23"/>
  <c r="D64" i="23"/>
  <c r="D65" i="23"/>
  <c r="D66" i="23"/>
  <c r="F66" i="23" s="1"/>
  <c r="D67" i="23"/>
  <c r="D68" i="23"/>
  <c r="D69" i="23"/>
  <c r="D70" i="23"/>
  <c r="D71" i="23"/>
  <c r="C71" i="23"/>
  <c r="C70" i="23"/>
  <c r="C69" i="23"/>
  <c r="C68" i="23"/>
  <c r="C67" i="23"/>
  <c r="C66" i="23"/>
  <c r="C65" i="23"/>
  <c r="C64" i="23"/>
  <c r="C62" i="23"/>
  <c r="C61" i="23"/>
  <c r="C60" i="23"/>
  <c r="C59" i="23"/>
  <c r="C58" i="23"/>
  <c r="C57" i="23"/>
  <c r="C56" i="23"/>
  <c r="C55" i="23"/>
  <c r="D54" i="23"/>
  <c r="C54" i="23"/>
  <c r="D53" i="23"/>
  <c r="C53" i="23"/>
  <c r="D52" i="23"/>
  <c r="C52" i="23"/>
  <c r="D51" i="23"/>
  <c r="C51" i="23"/>
  <c r="D50" i="23"/>
  <c r="C50" i="23"/>
  <c r="D49" i="23"/>
  <c r="C49" i="23"/>
  <c r="D48" i="23"/>
  <c r="C48" i="23"/>
  <c r="D47" i="23"/>
  <c r="C47" i="23"/>
  <c r="D46" i="23"/>
  <c r="C46" i="23"/>
  <c r="D45" i="23"/>
  <c r="C45" i="23"/>
  <c r="D44" i="23"/>
  <c r="C44" i="23"/>
  <c r="D43" i="23"/>
  <c r="C43" i="23"/>
  <c r="D42" i="23"/>
  <c r="C42" i="23"/>
  <c r="D41" i="23"/>
  <c r="C41" i="23"/>
  <c r="D40" i="23"/>
  <c r="C40" i="23"/>
  <c r="D39" i="23"/>
  <c r="C39" i="23"/>
  <c r="D38" i="23"/>
  <c r="C38" i="23"/>
  <c r="D37" i="23"/>
  <c r="C37" i="23"/>
  <c r="D36" i="23"/>
  <c r="C36" i="23"/>
  <c r="D35" i="23"/>
  <c r="C35" i="23"/>
  <c r="D34" i="23"/>
  <c r="C34" i="23"/>
  <c r="D33" i="23"/>
  <c r="C33" i="23"/>
  <c r="D32" i="23"/>
  <c r="C32" i="23"/>
  <c r="D31" i="23"/>
  <c r="C31" i="23"/>
  <c r="D30" i="23"/>
  <c r="C30" i="23"/>
  <c r="D29" i="23"/>
  <c r="C29" i="23"/>
  <c r="D28" i="23"/>
  <c r="C28" i="23"/>
  <c r="D27" i="23"/>
  <c r="C27" i="23"/>
  <c r="D26" i="23"/>
  <c r="C26" i="23"/>
  <c r="D25" i="23"/>
  <c r="C25" i="23"/>
  <c r="D24" i="23"/>
  <c r="C24" i="23"/>
  <c r="D23" i="23"/>
  <c r="C23" i="23"/>
  <c r="D22" i="23"/>
  <c r="C22" i="23"/>
  <c r="D21" i="23"/>
  <c r="C21" i="23"/>
  <c r="D20" i="23"/>
  <c r="C20" i="23"/>
  <c r="D19" i="23"/>
  <c r="C19" i="23"/>
  <c r="D18" i="23"/>
  <c r="C18" i="23"/>
  <c r="D17" i="23"/>
  <c r="C17" i="23"/>
  <c r="D16" i="23"/>
  <c r="C16" i="23"/>
  <c r="D15" i="23"/>
  <c r="C15" i="23"/>
  <c r="D14" i="23"/>
  <c r="C14" i="23"/>
  <c r="D13" i="23"/>
  <c r="C13" i="23"/>
  <c r="D12" i="23"/>
  <c r="C12" i="23"/>
  <c r="D11" i="23"/>
  <c r="C11" i="23"/>
  <c r="D10" i="23"/>
  <c r="C10" i="23"/>
  <c r="D9" i="23"/>
  <c r="C9" i="23"/>
  <c r="D8" i="23"/>
  <c r="C8" i="23"/>
  <c r="D7" i="23"/>
  <c r="L8" i="25"/>
  <c r="E365" i="29"/>
  <c r="E359" i="29"/>
  <c r="E353" i="29"/>
  <c r="E347" i="29"/>
  <c r="E341" i="29"/>
  <c r="E335" i="29"/>
  <c r="E329" i="29"/>
  <c r="E323" i="29"/>
  <c r="E317" i="29"/>
  <c r="E311" i="29"/>
  <c r="E305" i="29"/>
  <c r="E299" i="29"/>
  <c r="E293" i="29"/>
  <c r="E287" i="29"/>
  <c r="E281" i="29"/>
  <c r="E275" i="29"/>
  <c r="E269" i="29"/>
  <c r="E263" i="29"/>
  <c r="E257" i="29"/>
  <c r="E251" i="29"/>
  <c r="E245" i="29"/>
  <c r="E239" i="29"/>
  <c r="E233" i="29"/>
  <c r="E227" i="29"/>
  <c r="E221" i="29"/>
  <c r="E215" i="29"/>
  <c r="E209" i="29"/>
  <c r="E203" i="29"/>
  <c r="E197" i="29"/>
  <c r="E191" i="29"/>
  <c r="E185" i="29"/>
  <c r="E179" i="29"/>
  <c r="E173" i="29"/>
  <c r="E167" i="29"/>
  <c r="E161" i="29"/>
  <c r="E155" i="29"/>
  <c r="E149" i="29"/>
  <c r="E143" i="29"/>
  <c r="E137" i="29"/>
  <c r="E131" i="29"/>
  <c r="E125" i="29"/>
  <c r="E119" i="29"/>
  <c r="E113" i="29"/>
  <c r="E107" i="29"/>
  <c r="E101" i="29"/>
  <c r="E95" i="29"/>
  <c r="E89" i="29"/>
  <c r="E83" i="29"/>
  <c r="E77" i="29"/>
  <c r="E71" i="29"/>
  <c r="E65" i="29"/>
  <c r="E59" i="29"/>
  <c r="E53" i="29"/>
  <c r="E47" i="29"/>
  <c r="E41" i="29"/>
  <c r="E35" i="29"/>
  <c r="E29" i="29"/>
  <c r="E23" i="29"/>
  <c r="E21" i="29"/>
  <c r="E7" i="21"/>
  <c r="N7" i="20"/>
  <c r="I131" i="29"/>
  <c r="I132" i="29"/>
  <c r="I133" i="29"/>
  <c r="I134" i="29"/>
  <c r="I135" i="29"/>
  <c r="I136" i="29"/>
  <c r="I137" i="29"/>
  <c r="I138" i="29"/>
  <c r="I139" i="29"/>
  <c r="I140" i="29"/>
  <c r="I141" i="29"/>
  <c r="I142" i="29"/>
  <c r="I143" i="29"/>
  <c r="I144" i="29"/>
  <c r="I145" i="29"/>
  <c r="I146" i="29"/>
  <c r="I147" i="29"/>
  <c r="I148" i="29"/>
  <c r="I149" i="29"/>
  <c r="I150" i="29"/>
  <c r="I151" i="29"/>
  <c r="I152" i="29"/>
  <c r="I153" i="29"/>
  <c r="I154" i="29"/>
  <c r="I155" i="29"/>
  <c r="I156" i="29"/>
  <c r="I157" i="29"/>
  <c r="I158" i="29"/>
  <c r="I159" i="29"/>
  <c r="I160" i="29"/>
  <c r="I161" i="29"/>
  <c r="I162" i="29"/>
  <c r="I163" i="29"/>
  <c r="I164" i="29"/>
  <c r="I165" i="29"/>
  <c r="I166" i="29"/>
  <c r="I167" i="29"/>
  <c r="I168" i="29"/>
  <c r="I169" i="29"/>
  <c r="I170" i="29"/>
  <c r="I171" i="29"/>
  <c r="I172" i="29"/>
  <c r="I173" i="29"/>
  <c r="I174" i="29"/>
  <c r="I175" i="29"/>
  <c r="I176" i="29"/>
  <c r="I177" i="29"/>
  <c r="I178" i="29"/>
  <c r="I179" i="29"/>
  <c r="I180" i="29"/>
  <c r="I181" i="29"/>
  <c r="I182" i="29"/>
  <c r="I183" i="29"/>
  <c r="I184" i="29"/>
  <c r="I185" i="29"/>
  <c r="I186" i="29"/>
  <c r="I187" i="29"/>
  <c r="I188" i="29"/>
  <c r="I189" i="29"/>
  <c r="I190" i="29"/>
  <c r="I191" i="29"/>
  <c r="I192" i="29"/>
  <c r="I193" i="29"/>
  <c r="I194" i="29"/>
  <c r="I195" i="29"/>
  <c r="I196" i="29"/>
  <c r="I197" i="29"/>
  <c r="I198" i="29"/>
  <c r="I199" i="29"/>
  <c r="I200" i="29"/>
  <c r="I201" i="29"/>
  <c r="I202" i="29"/>
  <c r="I203" i="29"/>
  <c r="I204" i="29"/>
  <c r="I205" i="29"/>
  <c r="I206" i="29"/>
  <c r="I207" i="29"/>
  <c r="I208" i="29"/>
  <c r="I209" i="29"/>
  <c r="I210" i="29"/>
  <c r="I211" i="29"/>
  <c r="I212" i="29"/>
  <c r="I213" i="29"/>
  <c r="I214" i="29"/>
  <c r="I215" i="29"/>
  <c r="I216" i="29"/>
  <c r="I217" i="29"/>
  <c r="I218" i="29"/>
  <c r="I219" i="29"/>
  <c r="I220" i="29"/>
  <c r="I221" i="29"/>
  <c r="I222" i="29"/>
  <c r="I223" i="29"/>
  <c r="I224" i="29"/>
  <c r="I225" i="29"/>
  <c r="I226" i="29"/>
  <c r="I227" i="29"/>
  <c r="I228" i="29"/>
  <c r="I229" i="29"/>
  <c r="I230" i="29"/>
  <c r="I231" i="29"/>
  <c r="I232" i="29"/>
  <c r="I233" i="29"/>
  <c r="I234" i="29"/>
  <c r="I235" i="29"/>
  <c r="I236" i="29"/>
  <c r="I237" i="29"/>
  <c r="I238" i="29"/>
  <c r="I239" i="29"/>
  <c r="I240" i="29"/>
  <c r="I241" i="29"/>
  <c r="I242" i="29"/>
  <c r="I243" i="29"/>
  <c r="I244" i="29"/>
  <c r="I245" i="29"/>
  <c r="I246" i="29"/>
  <c r="I247" i="29"/>
  <c r="I248" i="29"/>
  <c r="I249" i="29"/>
  <c r="I250" i="29"/>
  <c r="I251" i="29"/>
  <c r="I252" i="29"/>
  <c r="I253" i="29"/>
  <c r="I254" i="29"/>
  <c r="I255" i="29"/>
  <c r="I256" i="29"/>
  <c r="I257" i="29"/>
  <c r="I258" i="29"/>
  <c r="I259" i="29"/>
  <c r="I260" i="29"/>
  <c r="I261" i="29"/>
  <c r="I262" i="29"/>
  <c r="I263" i="29"/>
  <c r="I264" i="29"/>
  <c r="I265" i="29"/>
  <c r="I266" i="29"/>
  <c r="I267" i="29"/>
  <c r="I268" i="29"/>
  <c r="I269" i="29"/>
  <c r="I270" i="29"/>
  <c r="I271" i="29"/>
  <c r="I272" i="29"/>
  <c r="I273" i="29"/>
  <c r="I274" i="29"/>
  <c r="I275" i="29"/>
  <c r="I276" i="29"/>
  <c r="I277" i="29"/>
  <c r="I278" i="29"/>
  <c r="I279" i="29"/>
  <c r="I280" i="29"/>
  <c r="I281" i="29"/>
  <c r="I282" i="29"/>
  <c r="I283" i="29"/>
  <c r="I284" i="29"/>
  <c r="I285" i="29"/>
  <c r="I286" i="29"/>
  <c r="I287" i="29"/>
  <c r="I288" i="29"/>
  <c r="I289" i="29"/>
  <c r="I290" i="29"/>
  <c r="I291" i="29"/>
  <c r="I292" i="29"/>
  <c r="I293" i="29"/>
  <c r="I294" i="29"/>
  <c r="I295" i="29"/>
  <c r="I296" i="29"/>
  <c r="I297" i="29"/>
  <c r="I298" i="29"/>
  <c r="I299" i="29"/>
  <c r="I300" i="29"/>
  <c r="I301" i="29"/>
  <c r="I302" i="29"/>
  <c r="I303" i="29"/>
  <c r="I304" i="29"/>
  <c r="I305" i="29"/>
  <c r="I306" i="29"/>
  <c r="I307" i="29"/>
  <c r="I308" i="29"/>
  <c r="I309" i="29"/>
  <c r="I310" i="29"/>
  <c r="I311" i="29"/>
  <c r="I312" i="29"/>
  <c r="I313" i="29"/>
  <c r="I314" i="29"/>
  <c r="I315" i="29"/>
  <c r="I316" i="29"/>
  <c r="I317" i="29"/>
  <c r="I318" i="29"/>
  <c r="I319" i="29"/>
  <c r="I320" i="29"/>
  <c r="I321" i="29"/>
  <c r="I322" i="29"/>
  <c r="I323" i="29"/>
  <c r="I324" i="29"/>
  <c r="I325" i="29"/>
  <c r="I326" i="29"/>
  <c r="I327" i="29"/>
  <c r="I328" i="29"/>
  <c r="I329" i="29"/>
  <c r="I330" i="29"/>
  <c r="I331" i="29"/>
  <c r="I332" i="29"/>
  <c r="I333" i="29"/>
  <c r="I334" i="29"/>
  <c r="I335" i="29"/>
  <c r="I336" i="29"/>
  <c r="I337" i="29"/>
  <c r="I338" i="29"/>
  <c r="I339" i="29"/>
  <c r="I340" i="29"/>
  <c r="I341" i="29"/>
  <c r="I342" i="29"/>
  <c r="I343" i="29"/>
  <c r="I344" i="29"/>
  <c r="I345" i="29"/>
  <c r="I346" i="29"/>
  <c r="I347" i="29"/>
  <c r="I348" i="29"/>
  <c r="I349" i="29"/>
  <c r="I350" i="29"/>
  <c r="I351" i="29"/>
  <c r="I352" i="29"/>
  <c r="I353" i="29"/>
  <c r="I354" i="29"/>
  <c r="I355" i="29"/>
  <c r="I356" i="29"/>
  <c r="I357" i="29"/>
  <c r="I358" i="29"/>
  <c r="I359" i="29"/>
  <c r="I360" i="29"/>
  <c r="I361" i="29"/>
  <c r="I362" i="29"/>
  <c r="I363" i="29"/>
  <c r="I364" i="29"/>
  <c r="I365" i="29"/>
  <c r="I366" i="29"/>
  <c r="I367" i="29"/>
  <c r="I368" i="29"/>
  <c r="I369" i="29"/>
  <c r="I370" i="29"/>
  <c r="H131" i="29"/>
  <c r="H132" i="29"/>
  <c r="H133" i="29"/>
  <c r="H134" i="29"/>
  <c r="H135" i="29"/>
  <c r="H136" i="29"/>
  <c r="H137" i="29"/>
  <c r="H138" i="29"/>
  <c r="H139" i="29"/>
  <c r="H140" i="29"/>
  <c r="H141" i="29"/>
  <c r="H142" i="29"/>
  <c r="H143" i="29"/>
  <c r="H144" i="29"/>
  <c r="H145" i="29"/>
  <c r="H146" i="29"/>
  <c r="H147" i="29"/>
  <c r="H148" i="29"/>
  <c r="H149" i="29"/>
  <c r="H150" i="29"/>
  <c r="H151" i="29"/>
  <c r="H152" i="29"/>
  <c r="H153" i="29"/>
  <c r="H154" i="29"/>
  <c r="H155" i="29"/>
  <c r="H156" i="29"/>
  <c r="H157" i="29"/>
  <c r="H158" i="29"/>
  <c r="H159" i="29"/>
  <c r="H160" i="29"/>
  <c r="H161" i="29"/>
  <c r="H162" i="29"/>
  <c r="H163" i="29"/>
  <c r="H164" i="29"/>
  <c r="H165" i="29"/>
  <c r="H166" i="29"/>
  <c r="H167" i="29"/>
  <c r="H168" i="29"/>
  <c r="H169" i="29"/>
  <c r="H170" i="29"/>
  <c r="H171" i="29"/>
  <c r="H172" i="29"/>
  <c r="H173" i="29"/>
  <c r="H174" i="29"/>
  <c r="H175" i="29"/>
  <c r="H176" i="29"/>
  <c r="H177" i="29"/>
  <c r="H178" i="29"/>
  <c r="H179" i="29"/>
  <c r="H180" i="29"/>
  <c r="H181" i="29"/>
  <c r="H182" i="29"/>
  <c r="H183" i="29"/>
  <c r="H184" i="29"/>
  <c r="H185" i="29"/>
  <c r="H186" i="29"/>
  <c r="H187" i="29"/>
  <c r="H188" i="29"/>
  <c r="H189" i="29"/>
  <c r="H190" i="29"/>
  <c r="H191" i="29"/>
  <c r="H192" i="29"/>
  <c r="H193" i="29"/>
  <c r="H194" i="29"/>
  <c r="H195" i="29"/>
  <c r="H196" i="29"/>
  <c r="H197" i="29"/>
  <c r="H198" i="29"/>
  <c r="H199" i="29"/>
  <c r="H200" i="29"/>
  <c r="H201" i="29"/>
  <c r="H202" i="29"/>
  <c r="H203" i="29"/>
  <c r="H204" i="29"/>
  <c r="H205" i="29"/>
  <c r="H206" i="29"/>
  <c r="H207" i="29"/>
  <c r="H208" i="29"/>
  <c r="H209" i="29"/>
  <c r="H210" i="29"/>
  <c r="H211" i="29"/>
  <c r="H212" i="29"/>
  <c r="H213" i="29"/>
  <c r="H214" i="29"/>
  <c r="H215" i="29"/>
  <c r="H216" i="29"/>
  <c r="H217" i="29"/>
  <c r="H218" i="29"/>
  <c r="H219" i="29"/>
  <c r="H220" i="29"/>
  <c r="H221" i="29"/>
  <c r="H222" i="29"/>
  <c r="H223" i="29"/>
  <c r="H224" i="29"/>
  <c r="H225" i="29"/>
  <c r="H226" i="29"/>
  <c r="H227" i="29"/>
  <c r="H228" i="29"/>
  <c r="H229" i="29"/>
  <c r="H230" i="29"/>
  <c r="H231" i="29"/>
  <c r="H232" i="29"/>
  <c r="H233" i="29"/>
  <c r="H234" i="29"/>
  <c r="H235" i="29"/>
  <c r="H236" i="29"/>
  <c r="H237" i="29"/>
  <c r="H238" i="29"/>
  <c r="H239" i="29"/>
  <c r="H240" i="29"/>
  <c r="H241" i="29"/>
  <c r="H242" i="29"/>
  <c r="H243" i="29"/>
  <c r="H244" i="29"/>
  <c r="H245" i="29"/>
  <c r="H246" i="29"/>
  <c r="H247" i="29"/>
  <c r="H248" i="29"/>
  <c r="H249" i="29"/>
  <c r="H250" i="29"/>
  <c r="H251" i="29"/>
  <c r="H252" i="29"/>
  <c r="H253" i="29"/>
  <c r="H254" i="29"/>
  <c r="H255" i="29"/>
  <c r="H256" i="29"/>
  <c r="H257" i="29"/>
  <c r="H258" i="29"/>
  <c r="H259" i="29"/>
  <c r="H260" i="29"/>
  <c r="H261" i="29"/>
  <c r="H262" i="29"/>
  <c r="H263" i="29"/>
  <c r="H264" i="29"/>
  <c r="H265" i="29"/>
  <c r="H266" i="29"/>
  <c r="H267" i="29"/>
  <c r="H268" i="29"/>
  <c r="H269" i="29"/>
  <c r="H270" i="29"/>
  <c r="H271" i="29"/>
  <c r="H272" i="29"/>
  <c r="H273" i="29"/>
  <c r="H274" i="29"/>
  <c r="H275" i="29"/>
  <c r="H276" i="29"/>
  <c r="H277" i="29"/>
  <c r="H278" i="29"/>
  <c r="H279" i="29"/>
  <c r="H280" i="29"/>
  <c r="H281" i="29"/>
  <c r="H282" i="29"/>
  <c r="H283" i="29"/>
  <c r="H284" i="29"/>
  <c r="H285" i="29"/>
  <c r="H286" i="29"/>
  <c r="H287" i="29"/>
  <c r="H288" i="29"/>
  <c r="H289" i="29"/>
  <c r="H290" i="29"/>
  <c r="H291" i="29"/>
  <c r="H292" i="29"/>
  <c r="H293" i="29"/>
  <c r="H294" i="29"/>
  <c r="H295" i="29"/>
  <c r="H296" i="29"/>
  <c r="H297" i="29"/>
  <c r="H298" i="29"/>
  <c r="H299" i="29"/>
  <c r="H300" i="29"/>
  <c r="H301" i="29"/>
  <c r="H302" i="29"/>
  <c r="H303" i="29"/>
  <c r="H304" i="29"/>
  <c r="H305" i="29"/>
  <c r="H306" i="29"/>
  <c r="H307" i="29"/>
  <c r="H308" i="29"/>
  <c r="H309" i="29"/>
  <c r="H310" i="29"/>
  <c r="H311" i="29"/>
  <c r="H312" i="29"/>
  <c r="H313" i="29"/>
  <c r="H314" i="29"/>
  <c r="H315" i="29"/>
  <c r="H316" i="29"/>
  <c r="H317" i="29"/>
  <c r="H318" i="29"/>
  <c r="H319" i="29"/>
  <c r="H320" i="29"/>
  <c r="H321" i="29"/>
  <c r="H322" i="29"/>
  <c r="H323" i="29"/>
  <c r="H324" i="29"/>
  <c r="H325" i="29"/>
  <c r="H326" i="29"/>
  <c r="H327" i="29"/>
  <c r="H328" i="29"/>
  <c r="H329" i="29"/>
  <c r="H330" i="29"/>
  <c r="H331" i="29"/>
  <c r="H332" i="29"/>
  <c r="H333" i="29"/>
  <c r="H334" i="29"/>
  <c r="H335" i="29"/>
  <c r="H336" i="29"/>
  <c r="H337" i="29"/>
  <c r="H338" i="29"/>
  <c r="H339" i="29"/>
  <c r="H340" i="29"/>
  <c r="H341" i="29"/>
  <c r="H342" i="29"/>
  <c r="H343" i="29"/>
  <c r="H344" i="29"/>
  <c r="H345" i="29"/>
  <c r="H346" i="29"/>
  <c r="H347" i="29"/>
  <c r="H348" i="29"/>
  <c r="H349" i="29"/>
  <c r="H350" i="29"/>
  <c r="H351" i="29"/>
  <c r="H352" i="29"/>
  <c r="H353" i="29"/>
  <c r="H354" i="29"/>
  <c r="H355" i="29"/>
  <c r="H356" i="29"/>
  <c r="H357" i="29"/>
  <c r="H358" i="29"/>
  <c r="H359" i="29"/>
  <c r="H360" i="29"/>
  <c r="H361" i="29"/>
  <c r="H362" i="29"/>
  <c r="H363" i="29"/>
  <c r="H364" i="29"/>
  <c r="H365" i="29"/>
  <c r="H366" i="29"/>
  <c r="H367" i="29"/>
  <c r="H368" i="29"/>
  <c r="H369" i="29"/>
  <c r="H370" i="29"/>
  <c r="G131" i="29"/>
  <c r="G132" i="29"/>
  <c r="G133" i="29"/>
  <c r="G134" i="29"/>
  <c r="G135" i="29"/>
  <c r="G136" i="29"/>
  <c r="G137" i="29"/>
  <c r="G138" i="29"/>
  <c r="G139" i="29"/>
  <c r="G140" i="29"/>
  <c r="G141" i="29"/>
  <c r="G142" i="29"/>
  <c r="G143" i="29"/>
  <c r="G144" i="29"/>
  <c r="G145" i="29"/>
  <c r="G146" i="29"/>
  <c r="G147" i="29"/>
  <c r="G148" i="29"/>
  <c r="G149" i="29"/>
  <c r="G150" i="29"/>
  <c r="G151" i="29"/>
  <c r="G152" i="29"/>
  <c r="G153" i="29"/>
  <c r="G154" i="29"/>
  <c r="G155" i="29"/>
  <c r="G156" i="29"/>
  <c r="G157" i="29"/>
  <c r="G158" i="29"/>
  <c r="G159" i="29"/>
  <c r="G160" i="29"/>
  <c r="G161" i="29"/>
  <c r="G162" i="29"/>
  <c r="G163" i="29"/>
  <c r="G164" i="29"/>
  <c r="G165" i="29"/>
  <c r="G166" i="29"/>
  <c r="G167" i="29"/>
  <c r="G168" i="29"/>
  <c r="G169" i="29"/>
  <c r="G170" i="29"/>
  <c r="G171" i="29"/>
  <c r="G172" i="29"/>
  <c r="G173" i="29"/>
  <c r="G174" i="29"/>
  <c r="G175" i="29"/>
  <c r="G176" i="29"/>
  <c r="G177" i="29"/>
  <c r="G178" i="29"/>
  <c r="G179" i="29"/>
  <c r="G180" i="29"/>
  <c r="G181" i="29"/>
  <c r="G182" i="29"/>
  <c r="G183" i="29"/>
  <c r="G184" i="29"/>
  <c r="G185" i="29"/>
  <c r="G186" i="29"/>
  <c r="G187" i="29"/>
  <c r="G188" i="29"/>
  <c r="G189" i="29"/>
  <c r="G190" i="29"/>
  <c r="G191" i="29"/>
  <c r="G192" i="29"/>
  <c r="G193" i="29"/>
  <c r="G194" i="29"/>
  <c r="G195" i="29"/>
  <c r="G196" i="29"/>
  <c r="G197" i="29"/>
  <c r="G198" i="29"/>
  <c r="G199" i="29"/>
  <c r="G200" i="29"/>
  <c r="G201" i="29"/>
  <c r="G202" i="29"/>
  <c r="G203" i="29"/>
  <c r="G204" i="29"/>
  <c r="G205" i="29"/>
  <c r="G206" i="29"/>
  <c r="G207" i="29"/>
  <c r="G208" i="29"/>
  <c r="G209" i="29"/>
  <c r="G210" i="29"/>
  <c r="G211" i="29"/>
  <c r="G212" i="29"/>
  <c r="G213" i="29"/>
  <c r="G214" i="29"/>
  <c r="G215" i="29"/>
  <c r="G216" i="29"/>
  <c r="G217" i="29"/>
  <c r="G218" i="29"/>
  <c r="G219" i="29"/>
  <c r="G220" i="29"/>
  <c r="G221" i="29"/>
  <c r="G222" i="29"/>
  <c r="G223" i="29"/>
  <c r="G224" i="29"/>
  <c r="G225" i="29"/>
  <c r="G226" i="29"/>
  <c r="G227" i="29"/>
  <c r="G228" i="29"/>
  <c r="G229" i="29"/>
  <c r="G230" i="29"/>
  <c r="G231" i="29"/>
  <c r="G232" i="29"/>
  <c r="G233" i="29"/>
  <c r="G234" i="29"/>
  <c r="G235" i="29"/>
  <c r="G236" i="29"/>
  <c r="G237" i="29"/>
  <c r="G238" i="29"/>
  <c r="G239" i="29"/>
  <c r="G240" i="29"/>
  <c r="G241" i="29"/>
  <c r="G242" i="29"/>
  <c r="G243" i="29"/>
  <c r="G244" i="29"/>
  <c r="G245" i="29"/>
  <c r="G246" i="29"/>
  <c r="G247" i="29"/>
  <c r="G248" i="29"/>
  <c r="G249" i="29"/>
  <c r="G250" i="29"/>
  <c r="G251" i="29"/>
  <c r="G252" i="29"/>
  <c r="G253" i="29"/>
  <c r="G254" i="29"/>
  <c r="G255" i="29"/>
  <c r="G256" i="29"/>
  <c r="G257" i="29"/>
  <c r="G258" i="29"/>
  <c r="G259" i="29"/>
  <c r="G260" i="29"/>
  <c r="G261" i="29"/>
  <c r="G262" i="29"/>
  <c r="G263" i="29"/>
  <c r="G264" i="29"/>
  <c r="G265" i="29"/>
  <c r="G266" i="29"/>
  <c r="G267" i="29"/>
  <c r="G268" i="29"/>
  <c r="G269" i="29"/>
  <c r="G270" i="29"/>
  <c r="G271" i="29"/>
  <c r="G272" i="29"/>
  <c r="G273" i="29"/>
  <c r="G274" i="29"/>
  <c r="G275" i="29"/>
  <c r="G276" i="29"/>
  <c r="G277" i="29"/>
  <c r="G278" i="29"/>
  <c r="G279" i="29"/>
  <c r="G280" i="29"/>
  <c r="G281" i="29"/>
  <c r="G282" i="29"/>
  <c r="G283" i="29"/>
  <c r="G284" i="29"/>
  <c r="G285" i="29"/>
  <c r="G286" i="29"/>
  <c r="G287" i="29"/>
  <c r="G288" i="29"/>
  <c r="G289" i="29"/>
  <c r="G290" i="29"/>
  <c r="G291" i="29"/>
  <c r="G292" i="29"/>
  <c r="G293" i="29"/>
  <c r="G294" i="29"/>
  <c r="G295" i="29"/>
  <c r="G296" i="29"/>
  <c r="G297" i="29"/>
  <c r="G298" i="29"/>
  <c r="G299" i="29"/>
  <c r="G300" i="29"/>
  <c r="G301" i="29"/>
  <c r="G302" i="29"/>
  <c r="G303" i="29"/>
  <c r="G304" i="29"/>
  <c r="G305" i="29"/>
  <c r="G306" i="29"/>
  <c r="G307" i="29"/>
  <c r="G308" i="29"/>
  <c r="G309" i="29"/>
  <c r="G310" i="29"/>
  <c r="G311" i="29"/>
  <c r="G312" i="29"/>
  <c r="G313" i="29"/>
  <c r="G314" i="29"/>
  <c r="G315" i="29"/>
  <c r="G316" i="29"/>
  <c r="G317" i="29"/>
  <c r="G318" i="29"/>
  <c r="G319" i="29"/>
  <c r="G320" i="29"/>
  <c r="G321" i="29"/>
  <c r="G322" i="29"/>
  <c r="G323" i="29"/>
  <c r="G324" i="29"/>
  <c r="G325" i="29"/>
  <c r="G326" i="29"/>
  <c r="G327" i="29"/>
  <c r="G328" i="29"/>
  <c r="G329" i="29"/>
  <c r="G330" i="29"/>
  <c r="G331" i="29"/>
  <c r="G332" i="29"/>
  <c r="G333" i="29"/>
  <c r="G334" i="29"/>
  <c r="G335" i="29"/>
  <c r="G336" i="29"/>
  <c r="G337" i="29"/>
  <c r="G338" i="29"/>
  <c r="G339" i="29"/>
  <c r="G340" i="29"/>
  <c r="G341" i="29"/>
  <c r="G342" i="29"/>
  <c r="G343" i="29"/>
  <c r="G344" i="29"/>
  <c r="G345" i="29"/>
  <c r="G346" i="29"/>
  <c r="G347" i="29"/>
  <c r="G348" i="29"/>
  <c r="G349" i="29"/>
  <c r="G350" i="29"/>
  <c r="G351" i="29"/>
  <c r="G352" i="29"/>
  <c r="G353" i="29"/>
  <c r="G354" i="29"/>
  <c r="G355" i="29"/>
  <c r="G356" i="29"/>
  <c r="G357" i="29"/>
  <c r="G358" i="29"/>
  <c r="G359" i="29"/>
  <c r="G360" i="29"/>
  <c r="G361" i="29"/>
  <c r="G362" i="29"/>
  <c r="G363" i="29"/>
  <c r="G364" i="29"/>
  <c r="G365" i="29"/>
  <c r="G366" i="29"/>
  <c r="G367" i="29"/>
  <c r="G368" i="29"/>
  <c r="G369" i="29"/>
  <c r="G370" i="29"/>
  <c r="H24" i="29"/>
  <c r="I24" i="29"/>
  <c r="H25" i="29"/>
  <c r="I25" i="29"/>
  <c r="H26" i="29"/>
  <c r="I26" i="29"/>
  <c r="H27" i="29"/>
  <c r="I27" i="29"/>
  <c r="H28" i="29"/>
  <c r="I28" i="29"/>
  <c r="H29" i="29"/>
  <c r="I29" i="29"/>
  <c r="H30" i="29"/>
  <c r="I30" i="29"/>
  <c r="H31" i="29"/>
  <c r="I31" i="29"/>
  <c r="H32" i="29"/>
  <c r="I32" i="29"/>
  <c r="H33" i="29"/>
  <c r="I33" i="29"/>
  <c r="H34" i="29"/>
  <c r="I34" i="29"/>
  <c r="H35" i="29"/>
  <c r="I35" i="29"/>
  <c r="H36" i="29"/>
  <c r="I36" i="29"/>
  <c r="H37" i="29"/>
  <c r="I37" i="29"/>
  <c r="H38" i="29"/>
  <c r="I38" i="29"/>
  <c r="H39" i="29"/>
  <c r="I39" i="29"/>
  <c r="H40" i="29"/>
  <c r="I40" i="29"/>
  <c r="H41" i="29"/>
  <c r="I41" i="29"/>
  <c r="H42" i="29"/>
  <c r="I42" i="29"/>
  <c r="H43" i="29"/>
  <c r="I43" i="29"/>
  <c r="H44" i="29"/>
  <c r="I44" i="29"/>
  <c r="H45" i="29"/>
  <c r="I45" i="29"/>
  <c r="H46" i="29"/>
  <c r="I46" i="29"/>
  <c r="H47" i="29"/>
  <c r="I47" i="29"/>
  <c r="H48" i="29"/>
  <c r="I48" i="29"/>
  <c r="H49" i="29"/>
  <c r="I49" i="29"/>
  <c r="H50" i="29"/>
  <c r="I50" i="29"/>
  <c r="H51" i="29"/>
  <c r="I51" i="29"/>
  <c r="H52" i="29"/>
  <c r="I52" i="29"/>
  <c r="H53" i="29"/>
  <c r="I53" i="29"/>
  <c r="H54" i="29"/>
  <c r="I54" i="29"/>
  <c r="H55" i="29"/>
  <c r="I55" i="29"/>
  <c r="H56" i="29"/>
  <c r="I56" i="29"/>
  <c r="H57" i="29"/>
  <c r="I57" i="29"/>
  <c r="H58" i="29"/>
  <c r="I58" i="29"/>
  <c r="H59" i="29"/>
  <c r="I59" i="29"/>
  <c r="H60" i="29"/>
  <c r="I60" i="29"/>
  <c r="H61" i="29"/>
  <c r="I61" i="29"/>
  <c r="H62" i="29"/>
  <c r="I62" i="29"/>
  <c r="H63" i="29"/>
  <c r="I63" i="29"/>
  <c r="H64" i="29"/>
  <c r="I64" i="29"/>
  <c r="H65" i="29"/>
  <c r="I65" i="29"/>
  <c r="H66" i="29"/>
  <c r="I66" i="29"/>
  <c r="H67" i="29"/>
  <c r="I67" i="29"/>
  <c r="H68" i="29"/>
  <c r="I68" i="29"/>
  <c r="H69" i="29"/>
  <c r="I69" i="29"/>
  <c r="H70" i="29"/>
  <c r="I70" i="29"/>
  <c r="H71" i="29"/>
  <c r="I71" i="29"/>
  <c r="H72" i="29"/>
  <c r="I72" i="29"/>
  <c r="H73" i="29"/>
  <c r="I73" i="29"/>
  <c r="H74" i="29"/>
  <c r="I74" i="29"/>
  <c r="H75" i="29"/>
  <c r="I75" i="29"/>
  <c r="H76" i="29"/>
  <c r="I76" i="29"/>
  <c r="H77" i="29"/>
  <c r="I77" i="29"/>
  <c r="H78" i="29"/>
  <c r="I78" i="29"/>
  <c r="H79" i="29"/>
  <c r="I79" i="29"/>
  <c r="H80" i="29"/>
  <c r="I80" i="29"/>
  <c r="H81" i="29"/>
  <c r="I81" i="29"/>
  <c r="H82" i="29"/>
  <c r="I82" i="29"/>
  <c r="H83" i="29"/>
  <c r="I83" i="29"/>
  <c r="H84" i="29"/>
  <c r="I84" i="29"/>
  <c r="H85" i="29"/>
  <c r="I85" i="29"/>
  <c r="H86" i="29"/>
  <c r="I86" i="29"/>
  <c r="H87" i="29"/>
  <c r="I87" i="29"/>
  <c r="H88" i="29"/>
  <c r="I88" i="29"/>
  <c r="H89" i="29"/>
  <c r="I89" i="29"/>
  <c r="H90" i="29"/>
  <c r="I90" i="29"/>
  <c r="H91" i="29"/>
  <c r="I91" i="29"/>
  <c r="H92" i="29"/>
  <c r="I92" i="29"/>
  <c r="H93" i="29"/>
  <c r="I93" i="29"/>
  <c r="H94" i="29"/>
  <c r="I94" i="29"/>
  <c r="H95" i="29"/>
  <c r="I95" i="29"/>
  <c r="H96" i="29"/>
  <c r="I96" i="29"/>
  <c r="H97" i="29"/>
  <c r="I97" i="29"/>
  <c r="H98" i="29"/>
  <c r="I98" i="29"/>
  <c r="H99" i="29"/>
  <c r="I99" i="29"/>
  <c r="H100" i="29"/>
  <c r="I100" i="29"/>
  <c r="H101" i="29"/>
  <c r="I101" i="29"/>
  <c r="H102" i="29"/>
  <c r="I102" i="29"/>
  <c r="H103" i="29"/>
  <c r="I103" i="29"/>
  <c r="H104" i="29"/>
  <c r="I104" i="29"/>
  <c r="H105" i="29"/>
  <c r="I105" i="29"/>
  <c r="H106" i="29"/>
  <c r="I106" i="29"/>
  <c r="H107" i="29"/>
  <c r="I107" i="29"/>
  <c r="H108" i="29"/>
  <c r="I108" i="29"/>
  <c r="H109" i="29"/>
  <c r="I109" i="29"/>
  <c r="H110" i="29"/>
  <c r="I110" i="29"/>
  <c r="H111" i="29"/>
  <c r="I111" i="29"/>
  <c r="H112" i="29"/>
  <c r="I112" i="29"/>
  <c r="H113" i="29"/>
  <c r="I113" i="29"/>
  <c r="H114" i="29"/>
  <c r="I114" i="29"/>
  <c r="H115" i="29"/>
  <c r="I115" i="29"/>
  <c r="H116" i="29"/>
  <c r="I116" i="29"/>
  <c r="H117" i="29"/>
  <c r="I117" i="29"/>
  <c r="H118" i="29"/>
  <c r="I118" i="29"/>
  <c r="H119" i="29"/>
  <c r="I119" i="29"/>
  <c r="H120" i="29"/>
  <c r="I120" i="29"/>
  <c r="H121" i="29"/>
  <c r="I121" i="29"/>
  <c r="H122" i="29"/>
  <c r="I122" i="29"/>
  <c r="H123" i="29"/>
  <c r="I123" i="29"/>
  <c r="H124" i="29"/>
  <c r="I124" i="29"/>
  <c r="H125" i="29"/>
  <c r="I125" i="29"/>
  <c r="H126" i="29"/>
  <c r="I126" i="29"/>
  <c r="H127" i="29"/>
  <c r="I127" i="29"/>
  <c r="H128" i="29"/>
  <c r="I128" i="29"/>
  <c r="H129" i="29"/>
  <c r="I129" i="29"/>
  <c r="H130" i="29"/>
  <c r="I130" i="29"/>
  <c r="I23" i="29"/>
  <c r="H23" i="29"/>
  <c r="I22" i="29"/>
  <c r="I21" i="29"/>
  <c r="H22" i="29"/>
  <c r="H21" i="29"/>
  <c r="G100" i="29"/>
  <c r="G101" i="29"/>
  <c r="G102" i="29"/>
  <c r="G103" i="29"/>
  <c r="G104" i="29"/>
  <c r="G105" i="29"/>
  <c r="G106" i="29"/>
  <c r="G107" i="29"/>
  <c r="G108" i="29"/>
  <c r="G109" i="29"/>
  <c r="G110" i="29"/>
  <c r="G111" i="29"/>
  <c r="G112" i="29"/>
  <c r="G113" i="29"/>
  <c r="G114" i="29"/>
  <c r="G115" i="29"/>
  <c r="G116" i="29"/>
  <c r="G117" i="29"/>
  <c r="G118" i="29"/>
  <c r="G119" i="29"/>
  <c r="G120" i="29"/>
  <c r="G121" i="29"/>
  <c r="G122" i="29"/>
  <c r="G123" i="29"/>
  <c r="G124" i="29"/>
  <c r="G125" i="29"/>
  <c r="G126" i="29"/>
  <c r="G127" i="29"/>
  <c r="G128" i="29"/>
  <c r="G129" i="29"/>
  <c r="G130" i="29"/>
  <c r="G66" i="29"/>
  <c r="G67" i="29"/>
  <c r="G68" i="29"/>
  <c r="G69" i="29"/>
  <c r="G70" i="29"/>
  <c r="G71" i="29"/>
  <c r="G72" i="29"/>
  <c r="G73" i="29"/>
  <c r="G74" i="29"/>
  <c r="G75" i="29"/>
  <c r="G76" i="29"/>
  <c r="G77" i="29"/>
  <c r="G78" i="29"/>
  <c r="G79" i="29"/>
  <c r="G80" i="29"/>
  <c r="G81" i="29"/>
  <c r="G82" i="29"/>
  <c r="G83" i="29"/>
  <c r="G84" i="29"/>
  <c r="G85" i="29"/>
  <c r="G86" i="29"/>
  <c r="G87" i="29"/>
  <c r="G88" i="29"/>
  <c r="G89" i="29"/>
  <c r="G90" i="29"/>
  <c r="G91" i="29"/>
  <c r="G92" i="29"/>
  <c r="G93" i="29"/>
  <c r="G94" i="29"/>
  <c r="G95" i="29"/>
  <c r="G96" i="29"/>
  <c r="G97" i="29"/>
  <c r="G98" i="29"/>
  <c r="G99" i="29"/>
  <c r="G24" i="29"/>
  <c r="G25" i="29"/>
  <c r="G26" i="29"/>
  <c r="G27" i="29"/>
  <c r="G28" i="29"/>
  <c r="G29" i="29"/>
  <c r="G30" i="29"/>
  <c r="G31" i="29"/>
  <c r="G32" i="29"/>
  <c r="G33" i="29"/>
  <c r="G34" i="29"/>
  <c r="G35" i="29"/>
  <c r="G36" i="29"/>
  <c r="G37" i="29"/>
  <c r="G38" i="29"/>
  <c r="G39" i="29"/>
  <c r="G40" i="29"/>
  <c r="G41" i="29"/>
  <c r="G42" i="29"/>
  <c r="G43" i="29"/>
  <c r="G44" i="29"/>
  <c r="G45" i="29"/>
  <c r="G46" i="29"/>
  <c r="G47" i="29"/>
  <c r="G48" i="29"/>
  <c r="G49" i="29"/>
  <c r="G50" i="29"/>
  <c r="G51" i="29"/>
  <c r="G52" i="29"/>
  <c r="G53" i="29"/>
  <c r="G54" i="29"/>
  <c r="G55" i="29"/>
  <c r="G56" i="29"/>
  <c r="G57" i="29"/>
  <c r="G58" i="29"/>
  <c r="G59" i="29"/>
  <c r="G60" i="29"/>
  <c r="G61" i="29"/>
  <c r="G62" i="29"/>
  <c r="G63" i="29"/>
  <c r="G64" i="29"/>
  <c r="G65" i="29"/>
  <c r="G23" i="29"/>
  <c r="G22" i="29"/>
  <c r="G21" i="29"/>
  <c r="I20" i="29"/>
  <c r="I19" i="29"/>
  <c r="I18" i="29"/>
  <c r="H20" i="29"/>
  <c r="H19" i="29"/>
  <c r="H18" i="29"/>
  <c r="G20" i="29"/>
  <c r="G19" i="29"/>
  <c r="G18" i="29"/>
  <c r="A13" i="23"/>
  <c r="B13" i="23"/>
  <c r="E13" i="23"/>
  <c r="F13" i="23"/>
  <c r="A14" i="23"/>
  <c r="B14" i="23"/>
  <c r="F14" i="23"/>
  <c r="E14" i="23"/>
  <c r="G14" i="23" s="1"/>
  <c r="J23" i="29" s="1"/>
  <c r="A15" i="23"/>
  <c r="B15" i="23"/>
  <c r="E15" i="23"/>
  <c r="G15" i="23" s="1"/>
  <c r="J29" i="29" s="1"/>
  <c r="F15" i="23"/>
  <c r="A16" i="23"/>
  <c r="B16" i="23"/>
  <c r="E16" i="23"/>
  <c r="G16" i="23" s="1"/>
  <c r="J35" i="29" s="1"/>
  <c r="F16" i="23"/>
  <c r="A17" i="23"/>
  <c r="B17" i="23"/>
  <c r="E17" i="23"/>
  <c r="G17" i="23" s="1"/>
  <c r="J41" i="29" s="1"/>
  <c r="F17" i="23"/>
  <c r="A18" i="23"/>
  <c r="B18" i="23"/>
  <c r="E18" i="23"/>
  <c r="F18" i="23"/>
  <c r="A19" i="23"/>
  <c r="B19" i="23"/>
  <c r="E19" i="23"/>
  <c r="F19" i="23"/>
  <c r="A20" i="23"/>
  <c r="B20" i="23"/>
  <c r="F20" i="23"/>
  <c r="E20" i="23"/>
  <c r="G20" i="23" s="1"/>
  <c r="J59" i="29" s="1"/>
  <c r="A21" i="23"/>
  <c r="B21" i="23"/>
  <c r="E21" i="23"/>
  <c r="F21" i="23"/>
  <c r="A22" i="23"/>
  <c r="B22" i="23"/>
  <c r="E22" i="23"/>
  <c r="F22" i="23"/>
  <c r="A23" i="23"/>
  <c r="B23" i="23"/>
  <c r="E23" i="23"/>
  <c r="F23" i="23"/>
  <c r="A24" i="23"/>
  <c r="B24" i="23"/>
  <c r="E24" i="23"/>
  <c r="G24" i="23" s="1"/>
  <c r="J83" i="29" s="1"/>
  <c r="F24" i="23"/>
  <c r="A25" i="23"/>
  <c r="B25" i="23"/>
  <c r="E25" i="23"/>
  <c r="F25" i="23"/>
  <c r="A26" i="23"/>
  <c r="B26" i="23"/>
  <c r="F26" i="23"/>
  <c r="E26" i="23"/>
  <c r="A27" i="23"/>
  <c r="B27" i="23"/>
  <c r="E27" i="23"/>
  <c r="F27" i="23"/>
  <c r="A28" i="23"/>
  <c r="B28" i="23"/>
  <c r="E28" i="23"/>
  <c r="F28" i="23"/>
  <c r="A29" i="23"/>
  <c r="B29" i="23"/>
  <c r="E29" i="23"/>
  <c r="F29" i="23"/>
  <c r="A30" i="23"/>
  <c r="B30" i="23"/>
  <c r="E30" i="23"/>
  <c r="F30" i="23"/>
  <c r="A31" i="23"/>
  <c r="B31" i="23"/>
  <c r="E31" i="23"/>
  <c r="F31" i="23"/>
  <c r="A32" i="23"/>
  <c r="B32" i="23"/>
  <c r="F32" i="23"/>
  <c r="E32" i="23"/>
  <c r="A33" i="23"/>
  <c r="B33" i="23"/>
  <c r="E33" i="23"/>
  <c r="F33" i="23"/>
  <c r="A34" i="23"/>
  <c r="B34" i="23"/>
  <c r="E34" i="23"/>
  <c r="F34" i="23"/>
  <c r="A35" i="23"/>
  <c r="B35" i="23"/>
  <c r="E35" i="23"/>
  <c r="G35" i="23" s="1"/>
  <c r="J149" i="29" s="1"/>
  <c r="F35" i="23"/>
  <c r="A36" i="23"/>
  <c r="B36" i="23"/>
  <c r="E36" i="23"/>
  <c r="F36" i="23"/>
  <c r="A37" i="23"/>
  <c r="B37" i="23"/>
  <c r="E37" i="23"/>
  <c r="F37" i="23"/>
  <c r="A38" i="23"/>
  <c r="B38" i="23"/>
  <c r="F38" i="23"/>
  <c r="E38" i="23"/>
  <c r="G38" i="23" s="1"/>
  <c r="J167" i="29" s="1"/>
  <c r="A39" i="23"/>
  <c r="B39" i="23"/>
  <c r="E39" i="23"/>
  <c r="F39" i="23"/>
  <c r="A40" i="23"/>
  <c r="B40" i="23"/>
  <c r="E40" i="23"/>
  <c r="G40" i="23" s="1"/>
  <c r="J179" i="29" s="1"/>
  <c r="F40" i="23"/>
  <c r="A41" i="23"/>
  <c r="B41" i="23"/>
  <c r="E41" i="23"/>
  <c r="F41" i="23"/>
  <c r="A42" i="23"/>
  <c r="B42" i="23"/>
  <c r="E42" i="23"/>
  <c r="F42" i="23"/>
  <c r="A43" i="23"/>
  <c r="B43" i="23"/>
  <c r="E43" i="23"/>
  <c r="F43" i="23"/>
  <c r="A44" i="23"/>
  <c r="B44" i="23"/>
  <c r="F44" i="23"/>
  <c r="E44" i="23"/>
  <c r="A45" i="23"/>
  <c r="B45" i="23"/>
  <c r="E45" i="23"/>
  <c r="F45" i="23"/>
  <c r="A46" i="23"/>
  <c r="B46" i="23"/>
  <c r="E46" i="23"/>
  <c r="F46" i="23"/>
  <c r="A47" i="23"/>
  <c r="B47" i="23"/>
  <c r="E47" i="23"/>
  <c r="F47" i="23"/>
  <c r="A48" i="23"/>
  <c r="B48" i="23"/>
  <c r="E48" i="23"/>
  <c r="F48" i="23"/>
  <c r="A49" i="23"/>
  <c r="B49" i="23"/>
  <c r="E49" i="23"/>
  <c r="F49" i="23"/>
  <c r="A50" i="23"/>
  <c r="B50" i="23"/>
  <c r="F50" i="23"/>
  <c r="E50" i="23"/>
  <c r="A51" i="23"/>
  <c r="B51" i="23"/>
  <c r="E51" i="23"/>
  <c r="F51" i="23"/>
  <c r="A52" i="23"/>
  <c r="B52" i="23"/>
  <c r="E52" i="23"/>
  <c r="G52" i="23" s="1"/>
  <c r="J251" i="29" s="1"/>
  <c r="F52" i="23"/>
  <c r="A53" i="23"/>
  <c r="B53" i="23"/>
  <c r="E53" i="23"/>
  <c r="F53" i="23"/>
  <c r="G53" i="23" s="1"/>
  <c r="J257" i="29" s="1"/>
  <c r="A54" i="23"/>
  <c r="B54" i="23"/>
  <c r="E54" i="23"/>
  <c r="F54" i="23"/>
  <c r="A55" i="23"/>
  <c r="B55" i="23"/>
  <c r="E55" i="23"/>
  <c r="G55" i="23" s="1"/>
  <c r="J269" i="29" s="1"/>
  <c r="F55" i="23"/>
  <c r="A56" i="23"/>
  <c r="B56" i="23"/>
  <c r="F56" i="23"/>
  <c r="E56" i="23"/>
  <c r="G56" i="23" s="1"/>
  <c r="J275" i="29" s="1"/>
  <c r="A57" i="23"/>
  <c r="B57" i="23"/>
  <c r="E57" i="23"/>
  <c r="G57" i="23" s="1"/>
  <c r="J281" i="29" s="1"/>
  <c r="F57" i="23"/>
  <c r="A58" i="23"/>
  <c r="B58" i="23"/>
  <c r="E58" i="23"/>
  <c r="G58" i="23" s="1"/>
  <c r="J287" i="29" s="1"/>
  <c r="F58" i="23"/>
  <c r="A59" i="23"/>
  <c r="B59" i="23"/>
  <c r="E59" i="23"/>
  <c r="F59" i="23"/>
  <c r="G59" i="23" s="1"/>
  <c r="J293" i="29" s="1"/>
  <c r="A60" i="23"/>
  <c r="B60" i="23"/>
  <c r="E60" i="23"/>
  <c r="G60" i="23" s="1"/>
  <c r="J299" i="29" s="1"/>
  <c r="F60" i="23"/>
  <c r="A61" i="23"/>
  <c r="B61" i="23"/>
  <c r="E61" i="23"/>
  <c r="G61" i="23" s="1"/>
  <c r="J305" i="29" s="1"/>
  <c r="F61" i="23"/>
  <c r="A62" i="23"/>
  <c r="B62" i="23"/>
  <c r="F62" i="23"/>
  <c r="E62" i="23"/>
  <c r="A63" i="23"/>
  <c r="B63" i="23"/>
  <c r="C63" i="23"/>
  <c r="E63" i="23" s="1"/>
  <c r="F63" i="23"/>
  <c r="A64" i="23"/>
  <c r="B64" i="23"/>
  <c r="E64" i="23"/>
  <c r="G64" i="23" s="1"/>
  <c r="J323" i="29" s="1"/>
  <c r="F64" i="23"/>
  <c r="A65" i="23"/>
  <c r="B65" i="23"/>
  <c r="E65" i="23"/>
  <c r="G65" i="23" s="1"/>
  <c r="J329" i="29" s="1"/>
  <c r="F65" i="23"/>
  <c r="A66" i="23"/>
  <c r="B66" i="23"/>
  <c r="E66" i="23"/>
  <c r="A67" i="23"/>
  <c r="B67" i="23"/>
  <c r="E67" i="23"/>
  <c r="G67" i="23" s="1"/>
  <c r="J341" i="29" s="1"/>
  <c r="F67" i="23"/>
  <c r="A68" i="23"/>
  <c r="B68" i="23"/>
  <c r="F68" i="23"/>
  <c r="E68" i="23"/>
  <c r="A69" i="23"/>
  <c r="B69" i="23"/>
  <c r="E69" i="23"/>
  <c r="F69" i="23"/>
  <c r="A70" i="23"/>
  <c r="B70" i="23"/>
  <c r="E70" i="23"/>
  <c r="G70" i="23" s="1"/>
  <c r="J359" i="29" s="1"/>
  <c r="F70" i="23"/>
  <c r="A71" i="23"/>
  <c r="B71" i="23"/>
  <c r="E71" i="23"/>
  <c r="G71" i="23" s="1"/>
  <c r="J365" i="29" s="1"/>
  <c r="F71" i="23"/>
  <c r="I15" i="29"/>
  <c r="I16" i="29"/>
  <c r="I17" i="29"/>
  <c r="I14" i="29"/>
  <c r="H15" i="29"/>
  <c r="H16" i="29"/>
  <c r="H17" i="29"/>
  <c r="H14" i="29"/>
  <c r="G15" i="29"/>
  <c r="G16" i="29"/>
  <c r="G17" i="29"/>
  <c r="G14" i="29"/>
  <c r="I12" i="29"/>
  <c r="I13" i="29"/>
  <c r="I11" i="29"/>
  <c r="H12" i="29"/>
  <c r="H13" i="29"/>
  <c r="H11" i="29"/>
  <c r="G12" i="29"/>
  <c r="G13" i="29"/>
  <c r="G11" i="29"/>
  <c r="S10" i="22"/>
  <c r="S9" i="22"/>
  <c r="I9" i="29" s="1"/>
  <c r="I8" i="29"/>
  <c r="I10" i="29"/>
  <c r="I7" i="29"/>
  <c r="H8" i="29"/>
  <c r="H9" i="29"/>
  <c r="H10" i="29"/>
  <c r="H7" i="29"/>
  <c r="G8" i="29"/>
  <c r="G9" i="29"/>
  <c r="G10" i="29"/>
  <c r="G7" i="29"/>
  <c r="C11" i="29"/>
  <c r="C14" i="29"/>
  <c r="C18" i="29"/>
  <c r="C19" i="29"/>
  <c r="C20" i="29"/>
  <c r="C21" i="29"/>
  <c r="C23" i="29"/>
  <c r="C29" i="29"/>
  <c r="C35" i="29"/>
  <c r="C41" i="29"/>
  <c r="C47" i="29"/>
  <c r="C53" i="29"/>
  <c r="C59" i="29"/>
  <c r="C65" i="29"/>
  <c r="C71" i="29"/>
  <c r="C77" i="29"/>
  <c r="C83" i="29"/>
  <c r="C89" i="29"/>
  <c r="C95" i="29"/>
  <c r="C101" i="29"/>
  <c r="C107" i="29"/>
  <c r="C113" i="29"/>
  <c r="C119" i="29"/>
  <c r="C125" i="29"/>
  <c r="C131" i="29"/>
  <c r="C137" i="29"/>
  <c r="C143" i="29"/>
  <c r="C149" i="29"/>
  <c r="C155" i="29"/>
  <c r="C161" i="29"/>
  <c r="C167" i="29"/>
  <c r="C173" i="29"/>
  <c r="C179" i="29"/>
  <c r="C185" i="29"/>
  <c r="C191" i="29"/>
  <c r="C197" i="29"/>
  <c r="C203" i="29"/>
  <c r="C209" i="29"/>
  <c r="C215" i="29"/>
  <c r="C221" i="29"/>
  <c r="C227" i="29"/>
  <c r="C233" i="29"/>
  <c r="C239" i="29"/>
  <c r="C245" i="29"/>
  <c r="C251" i="29"/>
  <c r="C257" i="29"/>
  <c r="C263" i="29"/>
  <c r="C269" i="29"/>
  <c r="C275" i="29"/>
  <c r="C281" i="29"/>
  <c r="C287" i="29"/>
  <c r="C293" i="29"/>
  <c r="C299" i="29"/>
  <c r="C305" i="29"/>
  <c r="C311" i="29"/>
  <c r="C317" i="29"/>
  <c r="C323" i="29"/>
  <c r="C329" i="29"/>
  <c r="C335" i="29"/>
  <c r="C341" i="29"/>
  <c r="C347" i="29"/>
  <c r="C353" i="29"/>
  <c r="C359" i="29"/>
  <c r="C365" i="29"/>
  <c r="C7" i="29"/>
  <c r="A305" i="29"/>
  <c r="A311" i="29"/>
  <c r="A317" i="29"/>
  <c r="A323" i="29"/>
  <c r="A329" i="29"/>
  <c r="A335" i="29"/>
  <c r="A341" i="29"/>
  <c r="A347" i="29"/>
  <c r="A353" i="29"/>
  <c r="A359" i="29"/>
  <c r="A365" i="29"/>
  <c r="A251" i="29"/>
  <c r="A257" i="29"/>
  <c r="A263" i="29"/>
  <c r="A269" i="29"/>
  <c r="A275" i="29"/>
  <c r="A281" i="29"/>
  <c r="A287" i="29"/>
  <c r="A293" i="29"/>
  <c r="A299" i="29"/>
  <c r="A125" i="29"/>
  <c r="A131" i="29"/>
  <c r="A137" i="29"/>
  <c r="A143" i="29"/>
  <c r="A149" i="29"/>
  <c r="A155" i="29"/>
  <c r="A161" i="29"/>
  <c r="A167" i="29"/>
  <c r="A173" i="29"/>
  <c r="A179" i="29"/>
  <c r="A185" i="29"/>
  <c r="A191" i="29"/>
  <c r="A197" i="29"/>
  <c r="A203" i="29"/>
  <c r="A209" i="29"/>
  <c r="A215" i="29"/>
  <c r="A221" i="29"/>
  <c r="A227" i="29"/>
  <c r="A233" i="29"/>
  <c r="A239" i="29"/>
  <c r="A245" i="29"/>
  <c r="A11" i="29"/>
  <c r="A14" i="29"/>
  <c r="A18" i="29"/>
  <c r="A19" i="29"/>
  <c r="A20" i="29"/>
  <c r="A21" i="29"/>
  <c r="A23" i="29"/>
  <c r="A29" i="29"/>
  <c r="A35" i="29"/>
  <c r="A41" i="29"/>
  <c r="A47" i="29"/>
  <c r="A53" i="29"/>
  <c r="A59" i="29"/>
  <c r="A65" i="29"/>
  <c r="A71" i="29"/>
  <c r="A77" i="29"/>
  <c r="A83" i="29"/>
  <c r="A89" i="29"/>
  <c r="A95" i="29"/>
  <c r="A101" i="29"/>
  <c r="A107" i="29"/>
  <c r="A113" i="29"/>
  <c r="A119" i="29"/>
  <c r="A7" i="29"/>
  <c r="O9" i="25"/>
  <c r="O10" i="25"/>
  <c r="O11" i="25"/>
  <c r="O12" i="25"/>
  <c r="O13" i="25"/>
  <c r="O14" i="25"/>
  <c r="O15" i="25"/>
  <c r="O16" i="25"/>
  <c r="O17" i="25"/>
  <c r="O18" i="25"/>
  <c r="O19" i="25"/>
  <c r="O20" i="25"/>
  <c r="O21" i="25"/>
  <c r="O22" i="25"/>
  <c r="O23" i="25"/>
  <c r="O24" i="25"/>
  <c r="O25" i="25"/>
  <c r="O26" i="25"/>
  <c r="O27" i="25"/>
  <c r="O28" i="25"/>
  <c r="O29" i="25"/>
  <c r="O30" i="25"/>
  <c r="O31" i="25"/>
  <c r="O32" i="25"/>
  <c r="O33" i="25"/>
  <c r="O34" i="25"/>
  <c r="O35" i="25"/>
  <c r="O36" i="25"/>
  <c r="O37" i="25"/>
  <c r="O38" i="25"/>
  <c r="O39" i="25"/>
  <c r="O40" i="25"/>
  <c r="O41" i="25"/>
  <c r="O42" i="25"/>
  <c r="O43" i="25"/>
  <c r="O44" i="25"/>
  <c r="O45" i="25"/>
  <c r="O46" i="25"/>
  <c r="O47" i="25"/>
  <c r="O48" i="25"/>
  <c r="O49" i="25"/>
  <c r="O50" i="25"/>
  <c r="O51" i="25"/>
  <c r="O52" i="25"/>
  <c r="O53" i="25"/>
  <c r="O54" i="25"/>
  <c r="O55" i="25"/>
  <c r="O56" i="25"/>
  <c r="O57" i="25"/>
  <c r="O58" i="25"/>
  <c r="O59" i="25"/>
  <c r="O60" i="25"/>
  <c r="O61" i="25"/>
  <c r="O62" i="25"/>
  <c r="O63" i="25"/>
  <c r="O64" i="25"/>
  <c r="O65" i="25"/>
  <c r="O66" i="25"/>
  <c r="O67" i="25"/>
  <c r="O68" i="25"/>
  <c r="O69" i="25"/>
  <c r="O70" i="25"/>
  <c r="O71" i="25"/>
  <c r="A69" i="25"/>
  <c r="B69" i="25"/>
  <c r="C69" i="25"/>
  <c r="D69" i="25"/>
  <c r="E69" i="25"/>
  <c r="F69" i="25"/>
  <c r="G69" i="25"/>
  <c r="H69" i="25"/>
  <c r="I69" i="25"/>
  <c r="J69" i="25"/>
  <c r="K69" i="25"/>
  <c r="L69" i="25"/>
  <c r="N69" i="25" s="1"/>
  <c r="M69" i="25" s="1"/>
  <c r="P69" i="25" s="1"/>
  <c r="A70" i="25"/>
  <c r="B70" i="25"/>
  <c r="C70" i="25"/>
  <c r="D70" i="25"/>
  <c r="E70" i="25"/>
  <c r="F70" i="25"/>
  <c r="G70" i="25"/>
  <c r="H70" i="25"/>
  <c r="J70" i="25" s="1"/>
  <c r="I70" i="25"/>
  <c r="K70" i="25" s="1"/>
  <c r="A71" i="25"/>
  <c r="B71" i="25"/>
  <c r="C71" i="25"/>
  <c r="D71" i="25"/>
  <c r="E71" i="25"/>
  <c r="F71" i="25"/>
  <c r="G71" i="25"/>
  <c r="H71" i="25"/>
  <c r="J71" i="25" s="1"/>
  <c r="I71" i="25"/>
  <c r="K71" i="25" s="1"/>
  <c r="A51" i="25"/>
  <c r="B51" i="25"/>
  <c r="C51" i="25"/>
  <c r="D51" i="25"/>
  <c r="E51" i="25"/>
  <c r="F51" i="25"/>
  <c r="G51" i="25"/>
  <c r="H51" i="25"/>
  <c r="I51" i="25"/>
  <c r="J51" i="25"/>
  <c r="K51" i="25"/>
  <c r="L51" i="25"/>
  <c r="N51" i="25" s="1"/>
  <c r="M51" i="25" s="1"/>
  <c r="P51" i="25" s="1"/>
  <c r="A52" i="25"/>
  <c r="B52" i="25"/>
  <c r="C52" i="25"/>
  <c r="D52" i="25"/>
  <c r="E52" i="25"/>
  <c r="F52" i="25"/>
  <c r="G52" i="25"/>
  <c r="H52" i="25"/>
  <c r="J52" i="25" s="1"/>
  <c r="L52" i="25" s="1"/>
  <c r="N52" i="25" s="1"/>
  <c r="M52" i="25" s="1"/>
  <c r="I52" i="25"/>
  <c r="K52" i="25" s="1"/>
  <c r="A53" i="25"/>
  <c r="B53" i="25"/>
  <c r="C53" i="25"/>
  <c r="D53" i="25"/>
  <c r="E53" i="25"/>
  <c r="F53" i="25"/>
  <c r="G53" i="25"/>
  <c r="H53" i="25"/>
  <c r="J53" i="25" s="1"/>
  <c r="I53" i="25"/>
  <c r="K53" i="25" s="1"/>
  <c r="A54" i="25"/>
  <c r="B54" i="25"/>
  <c r="C54" i="25"/>
  <c r="D54" i="25"/>
  <c r="E54" i="25"/>
  <c r="F54" i="25"/>
  <c r="G54" i="25"/>
  <c r="H54" i="25"/>
  <c r="J54" i="25" s="1"/>
  <c r="L54" i="25" s="1"/>
  <c r="N54" i="25" s="1"/>
  <c r="M54" i="25" s="1"/>
  <c r="I54" i="25"/>
  <c r="K54" i="25" s="1"/>
  <c r="A55" i="25"/>
  <c r="B55" i="25"/>
  <c r="C55" i="25"/>
  <c r="D55" i="25"/>
  <c r="E55" i="25"/>
  <c r="F55" i="25"/>
  <c r="G55" i="25"/>
  <c r="H55" i="25"/>
  <c r="I55" i="25"/>
  <c r="J55" i="25"/>
  <c r="K55" i="25"/>
  <c r="L55" i="25"/>
  <c r="N55" i="25" s="1"/>
  <c r="M55" i="25" s="1"/>
  <c r="A56" i="25"/>
  <c r="B56" i="25"/>
  <c r="C56" i="25"/>
  <c r="D56" i="25"/>
  <c r="E56" i="25"/>
  <c r="F56" i="25"/>
  <c r="G56" i="25"/>
  <c r="H56" i="25"/>
  <c r="J56" i="25" s="1"/>
  <c r="I56" i="25"/>
  <c r="K56" i="25" s="1"/>
  <c r="A57" i="25"/>
  <c r="B57" i="25"/>
  <c r="C57" i="25"/>
  <c r="D57" i="25"/>
  <c r="E57" i="25"/>
  <c r="F57" i="25"/>
  <c r="G57" i="25"/>
  <c r="H57" i="25"/>
  <c r="J57" i="25" s="1"/>
  <c r="L57" i="25" s="1"/>
  <c r="N57" i="25" s="1"/>
  <c r="M57" i="25" s="1"/>
  <c r="P57" i="25" s="1"/>
  <c r="I57" i="25"/>
  <c r="K57" i="25" s="1"/>
  <c r="A58" i="25"/>
  <c r="B58" i="25"/>
  <c r="C58" i="25"/>
  <c r="D58" i="25"/>
  <c r="E58" i="25"/>
  <c r="F58" i="25"/>
  <c r="G58" i="25"/>
  <c r="H58" i="25"/>
  <c r="J58" i="25" s="1"/>
  <c r="I58" i="25"/>
  <c r="K58" i="25" s="1"/>
  <c r="A59" i="25"/>
  <c r="B59" i="25"/>
  <c r="C59" i="25"/>
  <c r="D59" i="25"/>
  <c r="E59" i="25"/>
  <c r="F59" i="25"/>
  <c r="G59" i="25"/>
  <c r="H59" i="25"/>
  <c r="I59" i="25"/>
  <c r="J59" i="25"/>
  <c r="K59" i="25"/>
  <c r="L59" i="25"/>
  <c r="N59" i="25" s="1"/>
  <c r="M59" i="25" s="1"/>
  <c r="P59" i="25" s="1"/>
  <c r="A60" i="25"/>
  <c r="B60" i="25"/>
  <c r="C60" i="25"/>
  <c r="D60" i="25"/>
  <c r="E60" i="25"/>
  <c r="F60" i="25"/>
  <c r="G60" i="25"/>
  <c r="H60" i="25"/>
  <c r="J60" i="25" s="1"/>
  <c r="L60" i="25" s="1"/>
  <c r="N60" i="25" s="1"/>
  <c r="M60" i="25" s="1"/>
  <c r="P60" i="25" s="1"/>
  <c r="I60" i="25"/>
  <c r="K60" i="25" s="1"/>
  <c r="A61" i="25"/>
  <c r="B61" i="25"/>
  <c r="C61" i="25"/>
  <c r="D61" i="25"/>
  <c r="E61" i="25"/>
  <c r="F61" i="25"/>
  <c r="G61" i="25"/>
  <c r="H61" i="25"/>
  <c r="J61" i="25" s="1"/>
  <c r="I61" i="25"/>
  <c r="K61" i="25" s="1"/>
  <c r="A62" i="25"/>
  <c r="B62" i="25"/>
  <c r="C62" i="25"/>
  <c r="D62" i="25"/>
  <c r="E62" i="25"/>
  <c r="F62" i="25"/>
  <c r="G62" i="25"/>
  <c r="H62" i="25"/>
  <c r="J62" i="25" s="1"/>
  <c r="L62" i="25" s="1"/>
  <c r="N62" i="25" s="1"/>
  <c r="M62" i="25" s="1"/>
  <c r="P62" i="25" s="1"/>
  <c r="I62" i="25"/>
  <c r="K62" i="25" s="1"/>
  <c r="A63" i="25"/>
  <c r="B63" i="25"/>
  <c r="C63" i="25"/>
  <c r="D63" i="25"/>
  <c r="E63" i="25"/>
  <c r="F63" i="25"/>
  <c r="G63" i="25"/>
  <c r="H63" i="25"/>
  <c r="I63" i="25"/>
  <c r="J63" i="25"/>
  <c r="K63" i="25"/>
  <c r="L63" i="25"/>
  <c r="N63" i="25" s="1"/>
  <c r="M63" i="25" s="1"/>
  <c r="P63" i="25" s="1"/>
  <c r="A64" i="25"/>
  <c r="B64" i="25"/>
  <c r="C64" i="25"/>
  <c r="D64" i="25"/>
  <c r="E64" i="25"/>
  <c r="F64" i="25"/>
  <c r="G64" i="25"/>
  <c r="H64" i="25"/>
  <c r="J64" i="25" s="1"/>
  <c r="I64" i="25"/>
  <c r="K64" i="25" s="1"/>
  <c r="A65" i="25"/>
  <c r="B65" i="25"/>
  <c r="C65" i="25"/>
  <c r="D65" i="25"/>
  <c r="E65" i="25"/>
  <c r="F65" i="25"/>
  <c r="G65" i="25"/>
  <c r="H65" i="25"/>
  <c r="J65" i="25" s="1"/>
  <c r="L65" i="25" s="1"/>
  <c r="N65" i="25" s="1"/>
  <c r="M65" i="25" s="1"/>
  <c r="I65" i="25"/>
  <c r="K65" i="25" s="1"/>
  <c r="A66" i="25"/>
  <c r="B66" i="25"/>
  <c r="C66" i="25"/>
  <c r="D66" i="25"/>
  <c r="E66" i="25"/>
  <c r="F66" i="25"/>
  <c r="G66" i="25"/>
  <c r="H66" i="25"/>
  <c r="J66" i="25" s="1"/>
  <c r="I66" i="25"/>
  <c r="K66" i="25" s="1"/>
  <c r="A67" i="25"/>
  <c r="B67" i="25"/>
  <c r="C67" i="25"/>
  <c r="D67" i="25"/>
  <c r="E67" i="25"/>
  <c r="F67" i="25"/>
  <c r="G67" i="25"/>
  <c r="H67" i="25"/>
  <c r="I67" i="25"/>
  <c r="J67" i="25"/>
  <c r="K67" i="25"/>
  <c r="L67" i="25"/>
  <c r="N67" i="25" s="1"/>
  <c r="M67" i="25" s="1"/>
  <c r="P67" i="25" s="1"/>
  <c r="A68" i="25"/>
  <c r="B68" i="25"/>
  <c r="C68" i="25"/>
  <c r="D68" i="25"/>
  <c r="E68" i="25"/>
  <c r="F68" i="25"/>
  <c r="G68" i="25"/>
  <c r="H68" i="25"/>
  <c r="J68" i="25" s="1"/>
  <c r="L68" i="25" s="1"/>
  <c r="N68" i="25" s="1"/>
  <c r="M68" i="25" s="1"/>
  <c r="P68" i="25" s="1"/>
  <c r="I68" i="25"/>
  <c r="K68" i="25" s="1"/>
  <c r="A29" i="25"/>
  <c r="B29" i="25"/>
  <c r="C29" i="25"/>
  <c r="D29" i="25"/>
  <c r="E29" i="25"/>
  <c r="F29" i="25"/>
  <c r="G29" i="25"/>
  <c r="H29" i="25"/>
  <c r="I29" i="25"/>
  <c r="J29" i="25"/>
  <c r="L29" i="25" s="1"/>
  <c r="N29" i="25" s="1"/>
  <c r="M29" i="25" s="1"/>
  <c r="K29" i="25"/>
  <c r="A30" i="25"/>
  <c r="B30" i="25"/>
  <c r="C30" i="25"/>
  <c r="D30" i="25"/>
  <c r="E30" i="25"/>
  <c r="F30" i="25"/>
  <c r="G30" i="25"/>
  <c r="H30" i="25"/>
  <c r="J30" i="25" s="1"/>
  <c r="L30" i="25" s="1"/>
  <c r="N30" i="25" s="1"/>
  <c r="M30" i="25" s="1"/>
  <c r="I30" i="25"/>
  <c r="K30" i="25" s="1"/>
  <c r="A31" i="25"/>
  <c r="B31" i="25"/>
  <c r="C31" i="25"/>
  <c r="D31" i="25"/>
  <c r="E31" i="25"/>
  <c r="F31" i="25"/>
  <c r="G31" i="25"/>
  <c r="H31" i="25"/>
  <c r="J31" i="25" s="1"/>
  <c r="L31" i="25" s="1"/>
  <c r="N31" i="25" s="1"/>
  <c r="M31" i="25" s="1"/>
  <c r="I31" i="25"/>
  <c r="K31" i="25"/>
  <c r="A32" i="25"/>
  <c r="B32" i="25"/>
  <c r="C32" i="25"/>
  <c r="D32" i="25"/>
  <c r="E32" i="25"/>
  <c r="F32" i="25"/>
  <c r="G32" i="25"/>
  <c r="H32" i="25"/>
  <c r="I32" i="25"/>
  <c r="J32" i="25"/>
  <c r="K32" i="25"/>
  <c r="L32" i="25"/>
  <c r="N32" i="25" s="1"/>
  <c r="M32" i="25" s="1"/>
  <c r="P32" i="25" s="1"/>
  <c r="A33" i="25"/>
  <c r="B33" i="25"/>
  <c r="C33" i="25"/>
  <c r="D33" i="25"/>
  <c r="E33" i="25"/>
  <c r="F33" i="25"/>
  <c r="G33" i="25"/>
  <c r="H33" i="25"/>
  <c r="I33" i="25"/>
  <c r="K33" i="25" s="1"/>
  <c r="J33" i="25"/>
  <c r="L33" i="25" s="1"/>
  <c r="N33" i="25" s="1"/>
  <c r="M33" i="25" s="1"/>
  <c r="P33" i="25" s="1"/>
  <c r="A34" i="25"/>
  <c r="B34" i="25"/>
  <c r="C34" i="25"/>
  <c r="D34" i="25"/>
  <c r="E34" i="25"/>
  <c r="F34" i="25"/>
  <c r="G34" i="25"/>
  <c r="H34" i="25"/>
  <c r="J34" i="25" s="1"/>
  <c r="L34" i="25" s="1"/>
  <c r="N34" i="25" s="1"/>
  <c r="M34" i="25" s="1"/>
  <c r="P34" i="25" s="1"/>
  <c r="I34" i="25"/>
  <c r="K34" i="25" s="1"/>
  <c r="A35" i="25"/>
  <c r="B35" i="25"/>
  <c r="C35" i="25"/>
  <c r="D35" i="25"/>
  <c r="E35" i="25"/>
  <c r="F35" i="25"/>
  <c r="G35" i="25"/>
  <c r="H35" i="25"/>
  <c r="J35" i="25" s="1"/>
  <c r="L35" i="25" s="1"/>
  <c r="N35" i="25" s="1"/>
  <c r="M35" i="25" s="1"/>
  <c r="P35" i="25" s="1"/>
  <c r="I35" i="25"/>
  <c r="K35" i="25"/>
  <c r="A36" i="25"/>
  <c r="B36" i="25"/>
  <c r="C36" i="25"/>
  <c r="D36" i="25"/>
  <c r="E36" i="25"/>
  <c r="F36" i="25"/>
  <c r="G36" i="25"/>
  <c r="H36" i="25"/>
  <c r="I36" i="25"/>
  <c r="J36" i="25"/>
  <c r="K36" i="25"/>
  <c r="L36" i="25"/>
  <c r="N36" i="25" s="1"/>
  <c r="M36" i="25" s="1"/>
  <c r="P36" i="25" s="1"/>
  <c r="A37" i="25"/>
  <c r="B37" i="25"/>
  <c r="C37" i="25"/>
  <c r="D37" i="25"/>
  <c r="E37" i="25"/>
  <c r="F37" i="25"/>
  <c r="G37" i="25"/>
  <c r="H37" i="25"/>
  <c r="I37" i="25"/>
  <c r="K37" i="25" s="1"/>
  <c r="J37" i="25"/>
  <c r="L37" i="25" s="1"/>
  <c r="N37" i="25" s="1"/>
  <c r="M37" i="25" s="1"/>
  <c r="P37" i="25" s="1"/>
  <c r="A38" i="25"/>
  <c r="B38" i="25"/>
  <c r="C38" i="25"/>
  <c r="D38" i="25"/>
  <c r="E38" i="25"/>
  <c r="F38" i="25"/>
  <c r="G38" i="25"/>
  <c r="H38" i="25"/>
  <c r="J38" i="25" s="1"/>
  <c r="I38" i="25"/>
  <c r="K38" i="25" s="1"/>
  <c r="A39" i="25"/>
  <c r="B39" i="25"/>
  <c r="C39" i="25"/>
  <c r="D39" i="25"/>
  <c r="E39" i="25"/>
  <c r="F39" i="25"/>
  <c r="G39" i="25"/>
  <c r="H39" i="25"/>
  <c r="J39" i="25" s="1"/>
  <c r="L39" i="25" s="1"/>
  <c r="N39" i="25" s="1"/>
  <c r="M39" i="25" s="1"/>
  <c r="P39" i="25" s="1"/>
  <c r="I39" i="25"/>
  <c r="K39" i="25"/>
  <c r="A40" i="25"/>
  <c r="B40" i="25"/>
  <c r="C40" i="25"/>
  <c r="D40" i="25"/>
  <c r="E40" i="25"/>
  <c r="F40" i="25"/>
  <c r="G40" i="25"/>
  <c r="H40" i="25"/>
  <c r="I40" i="25"/>
  <c r="J40" i="25"/>
  <c r="K40" i="25"/>
  <c r="L40" i="25"/>
  <c r="N40" i="25" s="1"/>
  <c r="M40" i="25" s="1"/>
  <c r="A41" i="25"/>
  <c r="B41" i="25"/>
  <c r="C41" i="25"/>
  <c r="D41" i="25"/>
  <c r="E41" i="25"/>
  <c r="F41" i="25"/>
  <c r="G41" i="25"/>
  <c r="H41" i="25"/>
  <c r="I41" i="25"/>
  <c r="K41" i="25" s="1"/>
  <c r="J41" i="25"/>
  <c r="L41" i="25" s="1"/>
  <c r="N41" i="25" s="1"/>
  <c r="M41" i="25" s="1"/>
  <c r="P41" i="25" s="1"/>
  <c r="A42" i="25"/>
  <c r="B42" i="25"/>
  <c r="C42" i="25"/>
  <c r="D42" i="25"/>
  <c r="E42" i="25"/>
  <c r="F42" i="25"/>
  <c r="G42" i="25"/>
  <c r="H42" i="25"/>
  <c r="J42" i="25" s="1"/>
  <c r="I42" i="25"/>
  <c r="K42" i="25" s="1"/>
  <c r="A43" i="25"/>
  <c r="B43" i="25"/>
  <c r="C43" i="25"/>
  <c r="D43" i="25"/>
  <c r="E43" i="25"/>
  <c r="F43" i="25"/>
  <c r="G43" i="25"/>
  <c r="H43" i="25"/>
  <c r="J43" i="25" s="1"/>
  <c r="L43" i="25" s="1"/>
  <c r="N43" i="25" s="1"/>
  <c r="M43" i="25" s="1"/>
  <c r="I43" i="25"/>
  <c r="K43" i="25"/>
  <c r="A44" i="25"/>
  <c r="B44" i="25"/>
  <c r="C44" i="25"/>
  <c r="D44" i="25"/>
  <c r="E44" i="25"/>
  <c r="F44" i="25"/>
  <c r="G44" i="25"/>
  <c r="H44" i="25"/>
  <c r="I44" i="25"/>
  <c r="J44" i="25"/>
  <c r="K44" i="25"/>
  <c r="L44" i="25"/>
  <c r="N44" i="25" s="1"/>
  <c r="M44" i="25" s="1"/>
  <c r="P44" i="25" s="1"/>
  <c r="A45" i="25"/>
  <c r="B45" i="25"/>
  <c r="C45" i="25"/>
  <c r="D45" i="25"/>
  <c r="E45" i="25"/>
  <c r="F45" i="25"/>
  <c r="G45" i="25"/>
  <c r="H45" i="25"/>
  <c r="I45" i="25"/>
  <c r="K45" i="25" s="1"/>
  <c r="J45" i="25"/>
  <c r="L45" i="25" s="1"/>
  <c r="N45" i="25" s="1"/>
  <c r="M45" i="25" s="1"/>
  <c r="P45" i="25" s="1"/>
  <c r="A46" i="25"/>
  <c r="B46" i="25"/>
  <c r="C46" i="25"/>
  <c r="D46" i="25"/>
  <c r="E46" i="25"/>
  <c r="F46" i="25"/>
  <c r="G46" i="25"/>
  <c r="H46" i="25"/>
  <c r="J46" i="25" s="1"/>
  <c r="L46" i="25" s="1"/>
  <c r="N46" i="25" s="1"/>
  <c r="M46" i="25" s="1"/>
  <c r="P46" i="25" s="1"/>
  <c r="I46" i="25"/>
  <c r="K46" i="25"/>
  <c r="A47" i="25"/>
  <c r="B47" i="25"/>
  <c r="C47" i="25"/>
  <c r="D47" i="25"/>
  <c r="E47" i="25"/>
  <c r="F47" i="25"/>
  <c r="G47" i="25"/>
  <c r="H47" i="25"/>
  <c r="J47" i="25" s="1"/>
  <c r="L47" i="25" s="1"/>
  <c r="N47" i="25" s="1"/>
  <c r="M47" i="25" s="1"/>
  <c r="P47" i="25" s="1"/>
  <c r="I47" i="25"/>
  <c r="K47" i="25"/>
  <c r="A48" i="25"/>
  <c r="B48" i="25"/>
  <c r="C48" i="25"/>
  <c r="D48" i="25"/>
  <c r="E48" i="25"/>
  <c r="F48" i="25"/>
  <c r="G48" i="25"/>
  <c r="H48" i="25"/>
  <c r="I48" i="25"/>
  <c r="J48" i="25"/>
  <c r="K48" i="25"/>
  <c r="L48" i="25"/>
  <c r="N48" i="25" s="1"/>
  <c r="M48" i="25" s="1"/>
  <c r="P48" i="25" s="1"/>
  <c r="A49" i="25"/>
  <c r="B49" i="25"/>
  <c r="C49" i="25"/>
  <c r="D49" i="25"/>
  <c r="E49" i="25"/>
  <c r="F49" i="25"/>
  <c r="G49" i="25"/>
  <c r="H49" i="25"/>
  <c r="I49" i="25"/>
  <c r="K49" i="25" s="1"/>
  <c r="J49" i="25"/>
  <c r="A50" i="25"/>
  <c r="B50" i="25"/>
  <c r="C50" i="25"/>
  <c r="D50" i="25"/>
  <c r="E50" i="25"/>
  <c r="F50" i="25"/>
  <c r="G50" i="25"/>
  <c r="H50" i="25"/>
  <c r="J50" i="25" s="1"/>
  <c r="L50" i="25" s="1"/>
  <c r="N50" i="25" s="1"/>
  <c r="M50" i="25" s="1"/>
  <c r="P50" i="25" s="1"/>
  <c r="I50" i="25"/>
  <c r="K50" i="25"/>
  <c r="A27" i="25"/>
  <c r="B27" i="25"/>
  <c r="C27" i="25"/>
  <c r="D27" i="25"/>
  <c r="E27" i="25"/>
  <c r="F27" i="25"/>
  <c r="G27" i="25"/>
  <c r="H27" i="25"/>
  <c r="I27" i="25"/>
  <c r="J27" i="25"/>
  <c r="L27" i="25" s="1"/>
  <c r="N27" i="25" s="1"/>
  <c r="M27" i="25" s="1"/>
  <c r="P27" i="25" s="1"/>
  <c r="K27" i="25"/>
  <c r="A28" i="25"/>
  <c r="B28" i="25"/>
  <c r="C28" i="25"/>
  <c r="D28" i="25"/>
  <c r="E28" i="25"/>
  <c r="F28" i="25"/>
  <c r="G28" i="25"/>
  <c r="H28" i="25"/>
  <c r="J28" i="25" s="1"/>
  <c r="L28" i="25" s="1"/>
  <c r="N28" i="25" s="1"/>
  <c r="M28" i="25" s="1"/>
  <c r="I28" i="25"/>
  <c r="K28" i="25" s="1"/>
  <c r="B13" i="25"/>
  <c r="B14" i="25"/>
  <c r="B15" i="25"/>
  <c r="B16" i="25"/>
  <c r="B17" i="25"/>
  <c r="B18" i="25"/>
  <c r="B19" i="25"/>
  <c r="B20" i="25"/>
  <c r="B21" i="25"/>
  <c r="B22" i="25"/>
  <c r="B23" i="25"/>
  <c r="B24" i="25"/>
  <c r="B25" i="25"/>
  <c r="B26" i="25"/>
  <c r="A14" i="25"/>
  <c r="A15" i="25"/>
  <c r="A16" i="25"/>
  <c r="A17" i="25"/>
  <c r="A18" i="25"/>
  <c r="A19" i="25"/>
  <c r="A20" i="25"/>
  <c r="A21" i="25"/>
  <c r="A22" i="25"/>
  <c r="A23" i="25"/>
  <c r="A24" i="25"/>
  <c r="A25" i="25"/>
  <c r="A26" i="25"/>
  <c r="A13" i="25"/>
  <c r="G66" i="23" l="1"/>
  <c r="J335" i="29" s="1"/>
  <c r="G54" i="23"/>
  <c r="J263" i="29" s="1"/>
  <c r="G50" i="23"/>
  <c r="J239" i="29" s="1"/>
  <c r="G49" i="23"/>
  <c r="J233" i="29" s="1"/>
  <c r="G48" i="23"/>
  <c r="J227" i="29" s="1"/>
  <c r="G47" i="23"/>
  <c r="J221" i="29" s="1"/>
  <c r="G46" i="23"/>
  <c r="J215" i="29" s="1"/>
  <c r="G45" i="23"/>
  <c r="J209" i="29" s="1"/>
  <c r="G43" i="23"/>
  <c r="J197" i="29" s="1"/>
  <c r="G42" i="23"/>
  <c r="J191" i="29" s="1"/>
  <c r="G41" i="23"/>
  <c r="J185" i="29" s="1"/>
  <c r="G39" i="23"/>
  <c r="J173" i="29" s="1"/>
  <c r="G37" i="23"/>
  <c r="J161" i="29" s="1"/>
  <c r="G36" i="23"/>
  <c r="J155" i="29" s="1"/>
  <c r="G34" i="23"/>
  <c r="J143" i="29" s="1"/>
  <c r="G31" i="23"/>
  <c r="J125" i="29" s="1"/>
  <c r="G30" i="23"/>
  <c r="J119" i="29" s="1"/>
  <c r="G29" i="23"/>
  <c r="J113" i="29" s="1"/>
  <c r="G25" i="23"/>
  <c r="J89" i="29" s="1"/>
  <c r="G23" i="23"/>
  <c r="J77" i="29" s="1"/>
  <c r="G19" i="23"/>
  <c r="J53" i="29" s="1"/>
  <c r="G18" i="23"/>
  <c r="J47" i="29" s="1"/>
  <c r="G13" i="23"/>
  <c r="J21" i="29" s="1"/>
  <c r="G22" i="23"/>
  <c r="J71" i="29" s="1"/>
  <c r="G28" i="23"/>
  <c r="J107" i="29" s="1"/>
  <c r="G69" i="23"/>
  <c r="J353" i="29" s="1"/>
  <c r="G33" i="23"/>
  <c r="J137" i="29" s="1"/>
  <c r="G62" i="23"/>
  <c r="J311" i="29" s="1"/>
  <c r="G26" i="23"/>
  <c r="J95" i="29" s="1"/>
  <c r="G63" i="23"/>
  <c r="J317" i="29" s="1"/>
  <c r="G68" i="23"/>
  <c r="J347" i="29" s="1"/>
  <c r="G32" i="23"/>
  <c r="J131" i="29" s="1"/>
  <c r="G51" i="23"/>
  <c r="J245" i="29" s="1"/>
  <c r="G44" i="23"/>
  <c r="J203" i="29" s="1"/>
  <c r="G27" i="23"/>
  <c r="J101" i="29" s="1"/>
  <c r="G21" i="23"/>
  <c r="J65" i="29" s="1"/>
  <c r="P52" i="25"/>
  <c r="P29" i="25"/>
  <c r="P43" i="25"/>
  <c r="P30" i="25"/>
  <c r="P28" i="25"/>
  <c r="P55" i="25"/>
  <c r="P65" i="25"/>
  <c r="P54" i="25"/>
  <c r="P40" i="25"/>
  <c r="P31" i="25"/>
  <c r="L70" i="25"/>
  <c r="N70" i="25" s="1"/>
  <c r="M70" i="25" s="1"/>
  <c r="P70" i="25" s="1"/>
  <c r="L71" i="25"/>
  <c r="N71" i="25" s="1"/>
  <c r="M71" i="25" s="1"/>
  <c r="P71" i="25" s="1"/>
  <c r="L66" i="25"/>
  <c r="N66" i="25" s="1"/>
  <c r="M66" i="25" s="1"/>
  <c r="P66" i="25" s="1"/>
  <c r="L61" i="25"/>
  <c r="N61" i="25" s="1"/>
  <c r="M61" i="25" s="1"/>
  <c r="P61" i="25" s="1"/>
  <c r="L56" i="25"/>
  <c r="N56" i="25" s="1"/>
  <c r="M56" i="25" s="1"/>
  <c r="P56" i="25" s="1"/>
  <c r="L64" i="25"/>
  <c r="N64" i="25" s="1"/>
  <c r="M64" i="25" s="1"/>
  <c r="P64" i="25" s="1"/>
  <c r="L58" i="25"/>
  <c r="N58" i="25" s="1"/>
  <c r="M58" i="25" s="1"/>
  <c r="P58" i="25" s="1"/>
  <c r="L53" i="25"/>
  <c r="N53" i="25" s="1"/>
  <c r="M53" i="25" s="1"/>
  <c r="P53" i="25" s="1"/>
  <c r="L42" i="25"/>
  <c r="N42" i="25" s="1"/>
  <c r="M42" i="25" s="1"/>
  <c r="P42" i="25" s="1"/>
  <c r="L38" i="25"/>
  <c r="N38" i="25" s="1"/>
  <c r="M38" i="25" s="1"/>
  <c r="P38" i="25" s="1"/>
  <c r="L49" i="25"/>
  <c r="N49" i="25" s="1"/>
  <c r="M49" i="25" s="1"/>
  <c r="P49" i="25" s="1"/>
  <c r="E62" i="18" l="1"/>
  <c r="B61" i="20"/>
  <c r="E18" i="20"/>
  <c r="D18" i="20"/>
  <c r="B12" i="20"/>
  <c r="A13" i="20"/>
  <c r="B13" i="20"/>
  <c r="A14" i="20"/>
  <c r="B14" i="20"/>
  <c r="A15" i="20"/>
  <c r="B15" i="20"/>
  <c r="A16" i="20"/>
  <c r="B16" i="20"/>
  <c r="A17" i="20"/>
  <c r="B17" i="20"/>
  <c r="A18" i="20"/>
  <c r="B18" i="20"/>
  <c r="A19" i="20"/>
  <c r="B19" i="20"/>
  <c r="A20" i="20"/>
  <c r="B20" i="20"/>
  <c r="A21" i="20"/>
  <c r="B21" i="20"/>
  <c r="A22" i="20"/>
  <c r="B22" i="20"/>
  <c r="A23" i="20"/>
  <c r="A24" i="20"/>
  <c r="A25" i="20"/>
  <c r="B25" i="20"/>
  <c r="A26" i="20"/>
  <c r="B26" i="20"/>
  <c r="A27" i="20"/>
  <c r="B27" i="20"/>
  <c r="A28" i="20"/>
  <c r="B28" i="20"/>
  <c r="A29" i="20"/>
  <c r="B29" i="20"/>
  <c r="A30" i="20"/>
  <c r="B30" i="20"/>
  <c r="A31" i="20"/>
  <c r="B31" i="20"/>
  <c r="A32" i="20"/>
  <c r="B32" i="20"/>
  <c r="A33" i="20"/>
  <c r="B33" i="20"/>
  <c r="A34" i="20"/>
  <c r="B34" i="20"/>
  <c r="A35" i="20"/>
  <c r="B35" i="20"/>
  <c r="A36" i="20"/>
  <c r="B36" i="20"/>
  <c r="A37" i="20"/>
  <c r="B37" i="20"/>
  <c r="A38" i="20"/>
  <c r="B38" i="20"/>
  <c r="A39" i="20"/>
  <c r="B39" i="20"/>
  <c r="A40" i="20"/>
  <c r="B40" i="20"/>
  <c r="A41" i="20"/>
  <c r="B41" i="20"/>
  <c r="A42" i="20"/>
  <c r="B42" i="20"/>
  <c r="A43" i="20"/>
  <c r="B43" i="20"/>
  <c r="A44" i="20"/>
  <c r="B44" i="20"/>
  <c r="A45" i="20"/>
  <c r="B45" i="20"/>
  <c r="A46" i="20"/>
  <c r="B46" i="20"/>
  <c r="A47" i="20"/>
  <c r="B47" i="20"/>
  <c r="A48" i="20"/>
  <c r="A49" i="20"/>
  <c r="A50" i="20"/>
  <c r="B50" i="20"/>
  <c r="A51" i="20"/>
  <c r="B51" i="20"/>
  <c r="A52" i="20"/>
  <c r="B52" i="20"/>
  <c r="A53" i="20"/>
  <c r="B53" i="20"/>
  <c r="A54" i="20"/>
  <c r="B54" i="20"/>
  <c r="A55" i="20"/>
  <c r="B55" i="20"/>
  <c r="A56" i="20"/>
  <c r="B56" i="20"/>
  <c r="A57" i="20"/>
  <c r="B57" i="20"/>
  <c r="A58" i="20"/>
  <c r="B58" i="20"/>
  <c r="A59" i="20"/>
  <c r="B59" i="20"/>
  <c r="A60" i="20"/>
  <c r="B60" i="20"/>
  <c r="A61" i="20"/>
  <c r="A62" i="20"/>
  <c r="B62" i="20"/>
  <c r="A63" i="20"/>
  <c r="B63" i="20"/>
  <c r="A64" i="20"/>
  <c r="B64" i="20"/>
  <c r="A65" i="20"/>
  <c r="B65" i="20"/>
  <c r="A66" i="20"/>
  <c r="B66" i="20"/>
  <c r="A67" i="20"/>
  <c r="B67" i="20"/>
  <c r="A68" i="20"/>
  <c r="B68" i="20"/>
  <c r="A69" i="20"/>
  <c r="B69" i="20"/>
  <c r="A70" i="20"/>
  <c r="B70" i="20"/>
  <c r="A71" i="20"/>
  <c r="B71" i="20"/>
  <c r="B72" i="20"/>
  <c r="B73" i="20"/>
  <c r="H72" i="18"/>
  <c r="I72" i="18" s="1"/>
  <c r="E72" i="18"/>
  <c r="H71" i="18"/>
  <c r="I71" i="18" s="1"/>
  <c r="E71" i="18"/>
  <c r="H70" i="18"/>
  <c r="I70" i="18" s="1"/>
  <c r="E70" i="18"/>
  <c r="H69" i="18"/>
  <c r="I69" i="18" s="1"/>
  <c r="E69" i="18"/>
  <c r="H68" i="18"/>
  <c r="I68" i="18" s="1"/>
  <c r="E68" i="18"/>
  <c r="H67" i="18"/>
  <c r="I67" i="18" s="1"/>
  <c r="E67" i="18"/>
  <c r="H66" i="18"/>
  <c r="I66" i="18" s="1"/>
  <c r="E66" i="18"/>
  <c r="H65" i="18"/>
  <c r="I65" i="18" s="1"/>
  <c r="E65" i="18"/>
  <c r="H64" i="18"/>
  <c r="I64" i="18" s="1"/>
  <c r="E64" i="18"/>
  <c r="H63" i="18"/>
  <c r="I63" i="18" s="1"/>
  <c r="E63" i="18"/>
  <c r="H62" i="18"/>
  <c r="I62" i="18" s="1"/>
  <c r="H61" i="18"/>
  <c r="I61" i="18" s="1"/>
  <c r="E61" i="18"/>
  <c r="H60" i="18"/>
  <c r="I60" i="18" s="1"/>
  <c r="E60" i="18"/>
  <c r="H59" i="18"/>
  <c r="I59" i="18" s="1"/>
  <c r="E59" i="18"/>
  <c r="H58" i="18"/>
  <c r="I58" i="18" s="1"/>
  <c r="E58" i="18"/>
  <c r="H57" i="18"/>
  <c r="I57" i="18" s="1"/>
  <c r="E57" i="18"/>
  <c r="H56" i="18"/>
  <c r="I56" i="18" s="1"/>
  <c r="E56" i="18"/>
  <c r="H55" i="18"/>
  <c r="I55" i="18" s="1"/>
  <c r="E55" i="18"/>
  <c r="H54" i="18"/>
  <c r="I54" i="18" s="1"/>
  <c r="E54" i="18"/>
  <c r="H53" i="18"/>
  <c r="I53" i="18" s="1"/>
  <c r="E53" i="18"/>
  <c r="H52" i="18"/>
  <c r="I52" i="18" s="1"/>
  <c r="E52" i="18"/>
  <c r="H51" i="18"/>
  <c r="I51" i="18" s="1"/>
  <c r="E51" i="18"/>
  <c r="H50" i="18"/>
  <c r="I50" i="18" s="1"/>
  <c r="E50" i="18"/>
  <c r="B49" i="20" s="1"/>
  <c r="H49" i="18"/>
  <c r="I49" i="18" s="1"/>
  <c r="E49" i="18"/>
  <c r="B48" i="20" s="1"/>
  <c r="H48" i="18"/>
  <c r="I48" i="18" s="1"/>
  <c r="E48" i="18"/>
  <c r="H47" i="18"/>
  <c r="I47" i="18" s="1"/>
  <c r="E47" i="18"/>
  <c r="H46" i="18"/>
  <c r="I46" i="18" s="1"/>
  <c r="E46" i="18"/>
  <c r="H45" i="18"/>
  <c r="I45" i="18" s="1"/>
  <c r="E45" i="18"/>
  <c r="H44" i="18"/>
  <c r="I44" i="18" s="1"/>
  <c r="E44" i="18"/>
  <c r="H43" i="18"/>
  <c r="I43" i="18" s="1"/>
  <c r="E43" i="18"/>
  <c r="H42" i="18"/>
  <c r="I42" i="18" s="1"/>
  <c r="E42" i="18"/>
  <c r="H41" i="18"/>
  <c r="I41" i="18" s="1"/>
  <c r="E41" i="18"/>
  <c r="H40" i="18"/>
  <c r="I40" i="18" s="1"/>
  <c r="E40" i="18"/>
  <c r="H39" i="18"/>
  <c r="I39" i="18" s="1"/>
  <c r="E39" i="18"/>
  <c r="H38" i="18"/>
  <c r="I38" i="18" s="1"/>
  <c r="E38" i="18"/>
  <c r="H37" i="18"/>
  <c r="I37" i="18" s="1"/>
  <c r="E37" i="18"/>
  <c r="H36" i="18"/>
  <c r="I36" i="18" s="1"/>
  <c r="E36" i="18"/>
  <c r="H35" i="18"/>
  <c r="I35" i="18" s="1"/>
  <c r="E35" i="18"/>
  <c r="H34" i="18"/>
  <c r="I34" i="18" s="1"/>
  <c r="E34" i="18"/>
  <c r="H33" i="18"/>
  <c r="I33" i="18" s="1"/>
  <c r="E33" i="18"/>
  <c r="H32" i="18"/>
  <c r="I32" i="18" s="1"/>
  <c r="E32" i="18"/>
  <c r="H31" i="18"/>
  <c r="I31" i="18" s="1"/>
  <c r="E31" i="18"/>
  <c r="H30" i="18"/>
  <c r="I30" i="18" s="1"/>
  <c r="E30" i="18"/>
  <c r="H29" i="18"/>
  <c r="I29" i="18" s="1"/>
  <c r="E29" i="18"/>
  <c r="H28" i="18"/>
  <c r="I28" i="18" s="1"/>
  <c r="E28" i="18"/>
  <c r="H27" i="18"/>
  <c r="I27" i="18" s="1"/>
  <c r="E27" i="18"/>
  <c r="H26" i="18"/>
  <c r="I26" i="18" s="1"/>
  <c r="E26" i="18"/>
  <c r="H25" i="18"/>
  <c r="I25" i="18" s="1"/>
  <c r="E25" i="18"/>
  <c r="B24" i="20" s="1"/>
  <c r="H24" i="18"/>
  <c r="I24" i="18" s="1"/>
  <c r="E24" i="18"/>
  <c r="B23" i="20" s="1"/>
  <c r="H23" i="18"/>
  <c r="I23" i="18" s="1"/>
  <c r="E23" i="18"/>
  <c r="H22" i="18"/>
  <c r="I22" i="18" s="1"/>
  <c r="E22" i="18"/>
  <c r="H21" i="18"/>
  <c r="I21" i="18" s="1"/>
  <c r="E21" i="18"/>
  <c r="H20" i="18"/>
  <c r="I20" i="18" s="1"/>
  <c r="E20" i="18"/>
  <c r="H19" i="18"/>
  <c r="I19" i="18" s="1"/>
  <c r="E19" i="18"/>
  <c r="H18" i="18"/>
  <c r="I18" i="18" s="1"/>
  <c r="E18" i="18"/>
  <c r="H17" i="18"/>
  <c r="I17" i="18" s="1"/>
  <c r="E17" i="18"/>
  <c r="H16" i="18"/>
  <c r="I16" i="18" s="1"/>
  <c r="E16" i="18"/>
  <c r="H15" i="18"/>
  <c r="I15" i="18" s="1"/>
  <c r="E15" i="18"/>
  <c r="H14" i="18"/>
  <c r="I14" i="18" s="1"/>
  <c r="E14" i="18"/>
  <c r="H13" i="18"/>
  <c r="I13" i="18" s="1"/>
  <c r="E13" i="18"/>
  <c r="H12" i="18"/>
  <c r="I12" i="18" s="1"/>
  <c r="E12" i="18"/>
  <c r="H11" i="18"/>
  <c r="I11" i="18" s="1"/>
  <c r="E11" i="18"/>
  <c r="H10" i="18"/>
  <c r="I10" i="18" s="1"/>
  <c r="E10" i="18"/>
  <c r="H9" i="18"/>
  <c r="I9" i="18" s="1"/>
  <c r="E9" i="18"/>
  <c r="H8" i="18"/>
  <c r="I8" i="18" s="1"/>
  <c r="E8" i="18"/>
  <c r="I25" i="22"/>
  <c r="K25" i="22"/>
  <c r="L25" i="22"/>
  <c r="N25" i="22"/>
  <c r="I26" i="22"/>
  <c r="K26" i="22"/>
  <c r="L26" i="22"/>
  <c r="N26" i="22"/>
  <c r="I27" i="22"/>
  <c r="K27" i="22"/>
  <c r="S27" i="22" s="1"/>
  <c r="L27" i="22"/>
  <c r="N27" i="22"/>
  <c r="I28" i="22"/>
  <c r="K28" i="22"/>
  <c r="L28" i="22"/>
  <c r="N28" i="22"/>
  <c r="I29" i="22"/>
  <c r="K29" i="22"/>
  <c r="L29" i="22"/>
  <c r="N29" i="22"/>
  <c r="I30" i="22"/>
  <c r="K30" i="22"/>
  <c r="L30" i="22"/>
  <c r="N30" i="22"/>
  <c r="I31" i="22"/>
  <c r="K31" i="22"/>
  <c r="L31" i="22"/>
  <c r="N31" i="22"/>
  <c r="I32" i="22"/>
  <c r="K32" i="22"/>
  <c r="L32" i="22"/>
  <c r="N32" i="22"/>
  <c r="I33" i="22"/>
  <c r="K33" i="22"/>
  <c r="L33" i="22"/>
  <c r="N33" i="22"/>
  <c r="I34" i="22"/>
  <c r="K34" i="22"/>
  <c r="L34" i="22"/>
  <c r="N34" i="22"/>
  <c r="I35" i="22"/>
  <c r="K35" i="22"/>
  <c r="L35" i="22"/>
  <c r="N35" i="22"/>
  <c r="I36" i="22"/>
  <c r="K36" i="22"/>
  <c r="L36" i="22"/>
  <c r="N36" i="22"/>
  <c r="I37" i="22"/>
  <c r="K37" i="22"/>
  <c r="L37" i="22"/>
  <c r="N37" i="22"/>
  <c r="I38" i="22"/>
  <c r="K38" i="22"/>
  <c r="L38" i="22"/>
  <c r="N38" i="22"/>
  <c r="I39" i="22"/>
  <c r="K39" i="22"/>
  <c r="L39" i="22"/>
  <c r="N39" i="22"/>
  <c r="I40" i="22"/>
  <c r="K40" i="22"/>
  <c r="L40" i="22"/>
  <c r="N40" i="22"/>
  <c r="I41" i="22"/>
  <c r="K41" i="22"/>
  <c r="L41" i="22"/>
  <c r="N41" i="22"/>
  <c r="I42" i="22"/>
  <c r="K42" i="22"/>
  <c r="L42" i="22"/>
  <c r="N42" i="22"/>
  <c r="I43" i="22"/>
  <c r="K43" i="22"/>
  <c r="L43" i="22"/>
  <c r="N43" i="22"/>
  <c r="I44" i="22"/>
  <c r="K44" i="22"/>
  <c r="L44" i="22"/>
  <c r="N44" i="22"/>
  <c r="I45" i="22"/>
  <c r="K45" i="22"/>
  <c r="L45" i="22"/>
  <c r="N45" i="22"/>
  <c r="I46" i="22"/>
  <c r="K46" i="22"/>
  <c r="L46" i="22"/>
  <c r="N46" i="22"/>
  <c r="I47" i="22"/>
  <c r="K47" i="22"/>
  <c r="L47" i="22"/>
  <c r="N47" i="22"/>
  <c r="I48" i="22"/>
  <c r="K48" i="22"/>
  <c r="L48" i="22"/>
  <c r="N48" i="22"/>
  <c r="I49" i="22"/>
  <c r="K49" i="22"/>
  <c r="L49" i="22"/>
  <c r="N49" i="22"/>
  <c r="I50" i="22"/>
  <c r="K50" i="22"/>
  <c r="L50" i="22"/>
  <c r="N50" i="22"/>
  <c r="S50" i="22" s="1"/>
  <c r="I51" i="22"/>
  <c r="K51" i="22"/>
  <c r="L51" i="22"/>
  <c r="N51" i="22"/>
  <c r="I52" i="22"/>
  <c r="K52" i="22"/>
  <c r="L52" i="22"/>
  <c r="N52" i="22"/>
  <c r="I53" i="22"/>
  <c r="K53" i="22"/>
  <c r="L53" i="22"/>
  <c r="N53" i="22"/>
  <c r="I54" i="22"/>
  <c r="K54" i="22"/>
  <c r="L54" i="22"/>
  <c r="N54" i="22"/>
  <c r="I55" i="22"/>
  <c r="K55" i="22"/>
  <c r="L55" i="22"/>
  <c r="N55" i="22"/>
  <c r="I56" i="22"/>
  <c r="K56" i="22"/>
  <c r="L56" i="22"/>
  <c r="N56" i="22"/>
  <c r="I57" i="22"/>
  <c r="K57" i="22"/>
  <c r="L57" i="22"/>
  <c r="N57" i="22"/>
  <c r="I58" i="22"/>
  <c r="K58" i="22"/>
  <c r="L58" i="22"/>
  <c r="N58" i="22"/>
  <c r="I59" i="22"/>
  <c r="K59" i="22"/>
  <c r="L59" i="22"/>
  <c r="N59" i="22"/>
  <c r="I60" i="22"/>
  <c r="K60" i="22"/>
  <c r="L60" i="22"/>
  <c r="N60" i="22"/>
  <c r="I61" i="22"/>
  <c r="K61" i="22"/>
  <c r="L61" i="22"/>
  <c r="N61" i="22"/>
  <c r="I62" i="22"/>
  <c r="K62" i="22"/>
  <c r="L62" i="22"/>
  <c r="N62" i="22"/>
  <c r="I63" i="22"/>
  <c r="K63" i="22"/>
  <c r="L63" i="22"/>
  <c r="N63" i="22"/>
  <c r="I64" i="22"/>
  <c r="K64" i="22"/>
  <c r="L64" i="22"/>
  <c r="N64" i="22"/>
  <c r="I65" i="22"/>
  <c r="K65" i="22"/>
  <c r="L65" i="22"/>
  <c r="N65" i="22"/>
  <c r="I66" i="22"/>
  <c r="K66" i="22"/>
  <c r="L66" i="22"/>
  <c r="N66" i="22"/>
  <c r="I67" i="22"/>
  <c r="K67" i="22"/>
  <c r="L67" i="22"/>
  <c r="N67" i="22"/>
  <c r="I68" i="22"/>
  <c r="K68" i="22"/>
  <c r="L68" i="22"/>
  <c r="N68" i="22"/>
  <c r="I69" i="22"/>
  <c r="K69" i="22"/>
  <c r="L69" i="22"/>
  <c r="N69" i="22"/>
  <c r="I70" i="22"/>
  <c r="K70" i="22"/>
  <c r="L70" i="22"/>
  <c r="N70" i="22"/>
  <c r="I71" i="22"/>
  <c r="K71" i="22"/>
  <c r="L71" i="22"/>
  <c r="N71" i="22"/>
  <c r="I72" i="22"/>
  <c r="K72" i="22"/>
  <c r="L72" i="22"/>
  <c r="N72" i="22"/>
  <c r="I73" i="22"/>
  <c r="K73" i="22"/>
  <c r="L73" i="22"/>
  <c r="N73" i="22"/>
  <c r="I74" i="22"/>
  <c r="K74" i="22"/>
  <c r="L74" i="22"/>
  <c r="N74" i="22"/>
  <c r="I75" i="22"/>
  <c r="K75" i="22"/>
  <c r="L75" i="22"/>
  <c r="N75" i="22"/>
  <c r="I76" i="22"/>
  <c r="K76" i="22"/>
  <c r="L76" i="22"/>
  <c r="N76" i="22"/>
  <c r="I77" i="22"/>
  <c r="K77" i="22"/>
  <c r="L77" i="22"/>
  <c r="N77" i="22"/>
  <c r="I78" i="22"/>
  <c r="K78" i="22"/>
  <c r="L78" i="22"/>
  <c r="N78" i="22"/>
  <c r="I79" i="22"/>
  <c r="K79" i="22"/>
  <c r="L79" i="22"/>
  <c r="N79" i="22"/>
  <c r="I80" i="22"/>
  <c r="K80" i="22"/>
  <c r="L80" i="22"/>
  <c r="N80" i="22"/>
  <c r="I81" i="22"/>
  <c r="K81" i="22"/>
  <c r="L81" i="22"/>
  <c r="N81" i="22"/>
  <c r="I82" i="22"/>
  <c r="K82" i="22"/>
  <c r="L82" i="22"/>
  <c r="N82" i="22"/>
  <c r="I83" i="22"/>
  <c r="K83" i="22"/>
  <c r="L83" i="22"/>
  <c r="N83" i="22"/>
  <c r="I84" i="22"/>
  <c r="K84" i="22"/>
  <c r="L84" i="22"/>
  <c r="N84" i="22"/>
  <c r="I85" i="22"/>
  <c r="K85" i="22"/>
  <c r="L85" i="22"/>
  <c r="N85" i="22"/>
  <c r="I86" i="22"/>
  <c r="K86" i="22"/>
  <c r="L86" i="22"/>
  <c r="N86" i="22"/>
  <c r="I87" i="22"/>
  <c r="K87" i="22"/>
  <c r="L87" i="22"/>
  <c r="N87" i="22"/>
  <c r="I88" i="22"/>
  <c r="K88" i="22"/>
  <c r="L88" i="22"/>
  <c r="N88" i="22"/>
  <c r="I89" i="22"/>
  <c r="K89" i="22"/>
  <c r="L89" i="22"/>
  <c r="N89" i="22"/>
  <c r="I90" i="22"/>
  <c r="K90" i="22"/>
  <c r="L90" i="22"/>
  <c r="N90" i="22"/>
  <c r="I91" i="22"/>
  <c r="K91" i="22"/>
  <c r="S91" i="22" s="1"/>
  <c r="L91" i="22"/>
  <c r="N91" i="22"/>
  <c r="I92" i="22"/>
  <c r="K92" i="22"/>
  <c r="L92" i="22"/>
  <c r="N92" i="22"/>
  <c r="I93" i="22"/>
  <c r="K93" i="22"/>
  <c r="L93" i="22"/>
  <c r="N93" i="22"/>
  <c r="I94" i="22"/>
  <c r="K94" i="22"/>
  <c r="L94" i="22"/>
  <c r="N94" i="22"/>
  <c r="I95" i="22"/>
  <c r="K95" i="22"/>
  <c r="S95" i="22" s="1"/>
  <c r="L95" i="22"/>
  <c r="N95" i="22"/>
  <c r="I96" i="22"/>
  <c r="K96" i="22"/>
  <c r="L96" i="22"/>
  <c r="N96" i="22"/>
  <c r="I97" i="22"/>
  <c r="K97" i="22"/>
  <c r="L97" i="22"/>
  <c r="N97" i="22"/>
  <c r="I98" i="22"/>
  <c r="K98" i="22"/>
  <c r="L98" i="22"/>
  <c r="N98" i="22"/>
  <c r="I99" i="22"/>
  <c r="K99" i="22"/>
  <c r="L99" i="22"/>
  <c r="N99" i="22"/>
  <c r="I100" i="22"/>
  <c r="K100" i="22"/>
  <c r="L100" i="22"/>
  <c r="N100" i="22"/>
  <c r="I101" i="22"/>
  <c r="K101" i="22"/>
  <c r="L101" i="22"/>
  <c r="N101" i="22"/>
  <c r="I102" i="22"/>
  <c r="K102" i="22"/>
  <c r="L102" i="22"/>
  <c r="N102" i="22"/>
  <c r="I103" i="22"/>
  <c r="K103" i="22"/>
  <c r="L103" i="22"/>
  <c r="N103" i="22"/>
  <c r="I104" i="22"/>
  <c r="K104" i="22"/>
  <c r="L104" i="22"/>
  <c r="N104" i="22"/>
  <c r="I105" i="22"/>
  <c r="K105" i="22"/>
  <c r="L105" i="22"/>
  <c r="N105" i="22"/>
  <c r="I106" i="22"/>
  <c r="K106" i="22"/>
  <c r="L106" i="22"/>
  <c r="N106" i="22"/>
  <c r="I107" i="22"/>
  <c r="K107" i="22"/>
  <c r="L107" i="22"/>
  <c r="N107" i="22"/>
  <c r="I108" i="22"/>
  <c r="K108" i="22"/>
  <c r="L108" i="22"/>
  <c r="N108" i="22"/>
  <c r="I109" i="22"/>
  <c r="K109" i="22"/>
  <c r="L109" i="22"/>
  <c r="N109" i="22"/>
  <c r="I110" i="22"/>
  <c r="K110" i="22"/>
  <c r="L110" i="22"/>
  <c r="N110" i="22"/>
  <c r="I111" i="22"/>
  <c r="K111" i="22"/>
  <c r="L111" i="22"/>
  <c r="N111" i="22"/>
  <c r="I112" i="22"/>
  <c r="K112" i="22"/>
  <c r="L112" i="22"/>
  <c r="N112" i="22"/>
  <c r="I113" i="22"/>
  <c r="K113" i="22"/>
  <c r="L113" i="22"/>
  <c r="N113" i="22"/>
  <c r="I114" i="22"/>
  <c r="K114" i="22"/>
  <c r="L114" i="22"/>
  <c r="N114" i="22"/>
  <c r="I115" i="22"/>
  <c r="K115" i="22"/>
  <c r="L115" i="22"/>
  <c r="N115" i="22"/>
  <c r="I116" i="22"/>
  <c r="K116" i="22"/>
  <c r="L116" i="22"/>
  <c r="N116" i="22"/>
  <c r="I117" i="22"/>
  <c r="K117" i="22"/>
  <c r="L117" i="22"/>
  <c r="N117" i="22"/>
  <c r="I118" i="22"/>
  <c r="K118" i="22"/>
  <c r="L118" i="22"/>
  <c r="N118" i="22"/>
  <c r="I119" i="22"/>
  <c r="K119" i="22"/>
  <c r="S119" i="22" s="1"/>
  <c r="L119" i="22"/>
  <c r="N119" i="22"/>
  <c r="I120" i="22"/>
  <c r="K120" i="22"/>
  <c r="L120" i="22"/>
  <c r="N120" i="22"/>
  <c r="I121" i="22"/>
  <c r="K121" i="22"/>
  <c r="L121" i="22"/>
  <c r="N121" i="22"/>
  <c r="I122" i="22"/>
  <c r="K122" i="22"/>
  <c r="L122" i="22"/>
  <c r="N122" i="22"/>
  <c r="I123" i="22"/>
  <c r="K123" i="22"/>
  <c r="L123" i="22"/>
  <c r="N123" i="22"/>
  <c r="I124" i="22"/>
  <c r="K124" i="22"/>
  <c r="S124" i="22" s="1"/>
  <c r="L124" i="22"/>
  <c r="N124" i="22"/>
  <c r="I125" i="22"/>
  <c r="K125" i="22"/>
  <c r="L125" i="22"/>
  <c r="N125" i="22"/>
  <c r="I126" i="22"/>
  <c r="K126" i="22"/>
  <c r="L126" i="22"/>
  <c r="N126" i="22"/>
  <c r="I127" i="22"/>
  <c r="K127" i="22"/>
  <c r="L127" i="22"/>
  <c r="N127" i="22"/>
  <c r="I128" i="22"/>
  <c r="K128" i="22"/>
  <c r="L128" i="22"/>
  <c r="N128" i="22"/>
  <c r="I129" i="22"/>
  <c r="K129" i="22"/>
  <c r="L129" i="22"/>
  <c r="N129" i="22"/>
  <c r="I130" i="22"/>
  <c r="K130" i="22"/>
  <c r="L130" i="22"/>
  <c r="N130" i="22"/>
  <c r="I131" i="22"/>
  <c r="K131" i="22"/>
  <c r="L131" i="22"/>
  <c r="N131" i="22"/>
  <c r="I132" i="22"/>
  <c r="K132" i="22"/>
  <c r="L132" i="22"/>
  <c r="N132" i="22"/>
  <c r="I133" i="22"/>
  <c r="K133" i="22"/>
  <c r="L133" i="22"/>
  <c r="N133" i="22"/>
  <c r="I134" i="22"/>
  <c r="K134" i="22"/>
  <c r="L134" i="22"/>
  <c r="N134" i="22"/>
  <c r="I135" i="22"/>
  <c r="K135" i="22"/>
  <c r="L135" i="22"/>
  <c r="N135" i="22"/>
  <c r="I136" i="22"/>
  <c r="K136" i="22"/>
  <c r="L136" i="22"/>
  <c r="N136" i="22"/>
  <c r="I137" i="22"/>
  <c r="K137" i="22"/>
  <c r="L137" i="22"/>
  <c r="N137" i="22"/>
  <c r="I138" i="22"/>
  <c r="K138" i="22"/>
  <c r="L138" i="22"/>
  <c r="N138" i="22"/>
  <c r="I139" i="22"/>
  <c r="K139" i="22"/>
  <c r="L139" i="22"/>
  <c r="N139" i="22"/>
  <c r="I140" i="22"/>
  <c r="K140" i="22"/>
  <c r="L140" i="22"/>
  <c r="N140" i="22"/>
  <c r="I141" i="22"/>
  <c r="K141" i="22"/>
  <c r="L141" i="22"/>
  <c r="N141" i="22"/>
  <c r="I142" i="22"/>
  <c r="K142" i="22"/>
  <c r="L142" i="22"/>
  <c r="N142" i="22"/>
  <c r="I143" i="22"/>
  <c r="K143" i="22"/>
  <c r="L143" i="22"/>
  <c r="N143" i="22"/>
  <c r="I144" i="22"/>
  <c r="K144" i="22"/>
  <c r="L144" i="22"/>
  <c r="N144" i="22"/>
  <c r="I145" i="22"/>
  <c r="K145" i="22"/>
  <c r="L145" i="22"/>
  <c r="N145" i="22"/>
  <c r="I146" i="22"/>
  <c r="K146" i="22"/>
  <c r="L146" i="22"/>
  <c r="N146" i="22"/>
  <c r="I147" i="22"/>
  <c r="K147" i="22"/>
  <c r="L147" i="22"/>
  <c r="N147" i="22"/>
  <c r="I148" i="22"/>
  <c r="K148" i="22"/>
  <c r="L148" i="22"/>
  <c r="N148" i="22"/>
  <c r="I149" i="22"/>
  <c r="K149" i="22"/>
  <c r="L149" i="22"/>
  <c r="N149" i="22"/>
  <c r="I150" i="22"/>
  <c r="K150" i="22"/>
  <c r="L150" i="22"/>
  <c r="N150" i="22"/>
  <c r="I151" i="22"/>
  <c r="K151" i="22"/>
  <c r="L151" i="22"/>
  <c r="N151" i="22"/>
  <c r="I152" i="22"/>
  <c r="K152" i="22"/>
  <c r="L152" i="22"/>
  <c r="N152" i="22"/>
  <c r="I153" i="22"/>
  <c r="K153" i="22"/>
  <c r="L153" i="22"/>
  <c r="N153" i="22"/>
  <c r="I154" i="22"/>
  <c r="K154" i="22"/>
  <c r="L154" i="22"/>
  <c r="N154" i="22"/>
  <c r="I155" i="22"/>
  <c r="K155" i="22"/>
  <c r="L155" i="22"/>
  <c r="N155" i="22"/>
  <c r="I156" i="22"/>
  <c r="K156" i="22"/>
  <c r="L156" i="22"/>
  <c r="N156" i="22"/>
  <c r="I157" i="22"/>
  <c r="K157" i="22"/>
  <c r="L157" i="22"/>
  <c r="N157" i="22"/>
  <c r="I158" i="22"/>
  <c r="K158" i="22"/>
  <c r="L158" i="22"/>
  <c r="N158" i="22"/>
  <c r="I159" i="22"/>
  <c r="K159" i="22"/>
  <c r="L159" i="22"/>
  <c r="N159" i="22"/>
  <c r="I160" i="22"/>
  <c r="K160" i="22"/>
  <c r="L160" i="22"/>
  <c r="N160" i="22"/>
  <c r="I161" i="22"/>
  <c r="K161" i="22"/>
  <c r="L161" i="22"/>
  <c r="N161" i="22"/>
  <c r="I162" i="22"/>
  <c r="K162" i="22"/>
  <c r="L162" i="22"/>
  <c r="N162" i="22"/>
  <c r="I163" i="22"/>
  <c r="K163" i="22"/>
  <c r="L163" i="22"/>
  <c r="N163" i="22"/>
  <c r="I164" i="22"/>
  <c r="K164" i="22"/>
  <c r="L164" i="22"/>
  <c r="N164" i="22"/>
  <c r="I165" i="22"/>
  <c r="K165" i="22"/>
  <c r="L165" i="22"/>
  <c r="N165" i="22"/>
  <c r="I166" i="22"/>
  <c r="K166" i="22"/>
  <c r="L166" i="22"/>
  <c r="N166" i="22"/>
  <c r="I167" i="22"/>
  <c r="K167" i="22"/>
  <c r="L167" i="22"/>
  <c r="N167" i="22"/>
  <c r="I168" i="22"/>
  <c r="K168" i="22"/>
  <c r="S168" i="22" s="1"/>
  <c r="L168" i="22"/>
  <c r="N168" i="22"/>
  <c r="I169" i="22"/>
  <c r="K169" i="22"/>
  <c r="L169" i="22"/>
  <c r="N169" i="22"/>
  <c r="I170" i="22"/>
  <c r="K170" i="22"/>
  <c r="L170" i="22"/>
  <c r="N170" i="22"/>
  <c r="I171" i="22"/>
  <c r="K171" i="22"/>
  <c r="L171" i="22"/>
  <c r="N171" i="22"/>
  <c r="I172" i="22"/>
  <c r="K172" i="22"/>
  <c r="L172" i="22"/>
  <c r="N172" i="22"/>
  <c r="I173" i="22"/>
  <c r="K173" i="22"/>
  <c r="L173" i="22"/>
  <c r="N173" i="22"/>
  <c r="I174" i="22"/>
  <c r="K174" i="22"/>
  <c r="S174" i="22" s="1"/>
  <c r="L174" i="22"/>
  <c r="N174" i="22"/>
  <c r="I175" i="22"/>
  <c r="K175" i="22"/>
  <c r="L175" i="22"/>
  <c r="N175" i="22"/>
  <c r="I176" i="22"/>
  <c r="K176" i="22"/>
  <c r="L176" i="22"/>
  <c r="N176" i="22"/>
  <c r="I177" i="22"/>
  <c r="K177" i="22"/>
  <c r="L177" i="22"/>
  <c r="N177" i="22"/>
  <c r="I178" i="22"/>
  <c r="K178" i="22"/>
  <c r="S178" i="22" s="1"/>
  <c r="L178" i="22"/>
  <c r="N178" i="22"/>
  <c r="I179" i="22"/>
  <c r="K179" i="22"/>
  <c r="L179" i="22"/>
  <c r="N179" i="22"/>
  <c r="I180" i="22"/>
  <c r="K180" i="22"/>
  <c r="L180" i="22"/>
  <c r="N180" i="22"/>
  <c r="I181" i="22"/>
  <c r="K181" i="22"/>
  <c r="L181" i="22"/>
  <c r="N181" i="22"/>
  <c r="I182" i="22"/>
  <c r="K182" i="22"/>
  <c r="L182" i="22"/>
  <c r="N182" i="22"/>
  <c r="I183" i="22"/>
  <c r="K183" i="22"/>
  <c r="L183" i="22"/>
  <c r="N183" i="22"/>
  <c r="I184" i="22"/>
  <c r="K184" i="22"/>
  <c r="L184" i="22"/>
  <c r="N184" i="22"/>
  <c r="I185" i="22"/>
  <c r="K185" i="22"/>
  <c r="L185" i="22"/>
  <c r="N185" i="22"/>
  <c r="I186" i="22"/>
  <c r="K186" i="22"/>
  <c r="L186" i="22"/>
  <c r="N186" i="22"/>
  <c r="I187" i="22"/>
  <c r="K187" i="22"/>
  <c r="L187" i="22"/>
  <c r="N187" i="22"/>
  <c r="I188" i="22"/>
  <c r="K188" i="22"/>
  <c r="S188" i="22" s="1"/>
  <c r="L188" i="22"/>
  <c r="N188" i="22"/>
  <c r="I189" i="22"/>
  <c r="K189" i="22"/>
  <c r="L189" i="22"/>
  <c r="N189" i="22"/>
  <c r="I190" i="22"/>
  <c r="K190" i="22"/>
  <c r="L190" i="22"/>
  <c r="N190" i="22"/>
  <c r="I191" i="22"/>
  <c r="K191" i="22"/>
  <c r="L191" i="22"/>
  <c r="N191" i="22"/>
  <c r="I192" i="22"/>
  <c r="K192" i="22"/>
  <c r="L192" i="22"/>
  <c r="N192" i="22"/>
  <c r="I193" i="22"/>
  <c r="K193" i="22"/>
  <c r="L193" i="22"/>
  <c r="N193" i="22"/>
  <c r="I194" i="22"/>
  <c r="K194" i="22"/>
  <c r="L194" i="22"/>
  <c r="N194" i="22"/>
  <c r="I195" i="22"/>
  <c r="K195" i="22"/>
  <c r="L195" i="22"/>
  <c r="N195" i="22"/>
  <c r="I196" i="22"/>
  <c r="K196" i="22"/>
  <c r="L196" i="22"/>
  <c r="N196" i="22"/>
  <c r="I197" i="22"/>
  <c r="K197" i="22"/>
  <c r="L197" i="22"/>
  <c r="N197" i="22"/>
  <c r="I198" i="22"/>
  <c r="K198" i="22"/>
  <c r="L198" i="22"/>
  <c r="N198" i="22"/>
  <c r="I199" i="22"/>
  <c r="K199" i="22"/>
  <c r="L199" i="22"/>
  <c r="N199" i="22"/>
  <c r="I200" i="22"/>
  <c r="K200" i="22"/>
  <c r="L200" i="22"/>
  <c r="N200" i="22"/>
  <c r="I201" i="22"/>
  <c r="K201" i="22"/>
  <c r="L201" i="22"/>
  <c r="N201" i="22"/>
  <c r="I202" i="22"/>
  <c r="K202" i="22"/>
  <c r="L202" i="22"/>
  <c r="N202" i="22"/>
  <c r="I203" i="22"/>
  <c r="K203" i="22"/>
  <c r="L203" i="22"/>
  <c r="N203" i="22"/>
  <c r="I204" i="22"/>
  <c r="K204" i="22"/>
  <c r="L204" i="22"/>
  <c r="N204" i="22"/>
  <c r="I205" i="22"/>
  <c r="K205" i="22"/>
  <c r="L205" i="22"/>
  <c r="N205" i="22"/>
  <c r="I206" i="22"/>
  <c r="K206" i="22"/>
  <c r="L206" i="22"/>
  <c r="N206" i="22"/>
  <c r="I207" i="22"/>
  <c r="K207" i="22"/>
  <c r="S207" i="22" s="1"/>
  <c r="L207" i="22"/>
  <c r="N207" i="22"/>
  <c r="I208" i="22"/>
  <c r="K208" i="22"/>
  <c r="L208" i="22"/>
  <c r="N208" i="22"/>
  <c r="I209" i="22"/>
  <c r="K209" i="22"/>
  <c r="L209" i="22"/>
  <c r="N209" i="22"/>
  <c r="I210" i="22"/>
  <c r="K210" i="22"/>
  <c r="L210" i="22"/>
  <c r="N210" i="22"/>
  <c r="I211" i="22"/>
  <c r="K211" i="22"/>
  <c r="L211" i="22"/>
  <c r="N211" i="22"/>
  <c r="I212" i="22"/>
  <c r="K212" i="22"/>
  <c r="L212" i="22"/>
  <c r="N212" i="22"/>
  <c r="I213" i="22"/>
  <c r="K213" i="22"/>
  <c r="L213" i="22"/>
  <c r="N213" i="22"/>
  <c r="I214" i="22"/>
  <c r="K214" i="22"/>
  <c r="L214" i="22"/>
  <c r="N214" i="22"/>
  <c r="I215" i="22"/>
  <c r="K215" i="22"/>
  <c r="S215" i="22" s="1"/>
  <c r="L215" i="22"/>
  <c r="N215" i="22"/>
  <c r="I216" i="22"/>
  <c r="K216" i="22"/>
  <c r="L216" i="22"/>
  <c r="N216" i="22"/>
  <c r="I217" i="22"/>
  <c r="K217" i="22"/>
  <c r="L217" i="22"/>
  <c r="N217" i="22"/>
  <c r="I218" i="22"/>
  <c r="K218" i="22"/>
  <c r="L218" i="22"/>
  <c r="N218" i="22"/>
  <c r="I219" i="22"/>
  <c r="K219" i="22"/>
  <c r="L219" i="22"/>
  <c r="N219" i="22"/>
  <c r="I220" i="22"/>
  <c r="K220" i="22"/>
  <c r="L220" i="22"/>
  <c r="N220" i="22"/>
  <c r="I221" i="22"/>
  <c r="K221" i="22"/>
  <c r="L221" i="22"/>
  <c r="N221" i="22"/>
  <c r="I222" i="22"/>
  <c r="K222" i="22"/>
  <c r="L222" i="22"/>
  <c r="N222" i="22"/>
  <c r="I223" i="22"/>
  <c r="K223" i="22"/>
  <c r="L223" i="22"/>
  <c r="N223" i="22"/>
  <c r="I224" i="22"/>
  <c r="K224" i="22"/>
  <c r="L224" i="22"/>
  <c r="N224" i="22"/>
  <c r="I225" i="22"/>
  <c r="K225" i="22"/>
  <c r="L225" i="22"/>
  <c r="N225" i="22"/>
  <c r="I226" i="22"/>
  <c r="K226" i="22"/>
  <c r="L226" i="22"/>
  <c r="N226" i="22"/>
  <c r="I227" i="22"/>
  <c r="K227" i="22"/>
  <c r="L227" i="22"/>
  <c r="N227" i="22"/>
  <c r="I228" i="22"/>
  <c r="K228" i="22"/>
  <c r="L228" i="22"/>
  <c r="N228" i="22"/>
  <c r="I229" i="22"/>
  <c r="K229" i="22"/>
  <c r="L229" i="22"/>
  <c r="N229" i="22"/>
  <c r="I230" i="22"/>
  <c r="K230" i="22"/>
  <c r="L230" i="22"/>
  <c r="N230" i="22"/>
  <c r="I231" i="22"/>
  <c r="K231" i="22"/>
  <c r="L231" i="22"/>
  <c r="N231" i="22"/>
  <c r="I232" i="22"/>
  <c r="K232" i="22"/>
  <c r="L232" i="22"/>
  <c r="N232" i="22"/>
  <c r="I233" i="22"/>
  <c r="K233" i="22"/>
  <c r="L233" i="22"/>
  <c r="N233" i="22"/>
  <c r="I234" i="22"/>
  <c r="K234" i="22"/>
  <c r="L234" i="22"/>
  <c r="N234" i="22"/>
  <c r="I235" i="22"/>
  <c r="K235" i="22"/>
  <c r="L235" i="22"/>
  <c r="N235" i="22"/>
  <c r="I236" i="22"/>
  <c r="K236" i="22"/>
  <c r="L236" i="22"/>
  <c r="N236" i="22"/>
  <c r="I237" i="22"/>
  <c r="K237" i="22"/>
  <c r="L237" i="22"/>
  <c r="N237" i="22"/>
  <c r="I238" i="22"/>
  <c r="K238" i="22"/>
  <c r="L238" i="22"/>
  <c r="N238" i="22"/>
  <c r="I239" i="22"/>
  <c r="K239" i="22"/>
  <c r="L239" i="22"/>
  <c r="N239" i="22"/>
  <c r="I240" i="22"/>
  <c r="K240" i="22"/>
  <c r="L240" i="22"/>
  <c r="N240" i="22"/>
  <c r="I241" i="22"/>
  <c r="K241" i="22"/>
  <c r="L241" i="22"/>
  <c r="N241" i="22"/>
  <c r="I242" i="22"/>
  <c r="K242" i="22"/>
  <c r="L242" i="22"/>
  <c r="N242" i="22"/>
  <c r="I243" i="22"/>
  <c r="K243" i="22"/>
  <c r="L243" i="22"/>
  <c r="N243" i="22"/>
  <c r="I244" i="22"/>
  <c r="K244" i="22"/>
  <c r="S244" i="22" s="1"/>
  <c r="L244" i="22"/>
  <c r="N244" i="22"/>
  <c r="I245" i="22"/>
  <c r="K245" i="22"/>
  <c r="L245" i="22"/>
  <c r="N245" i="22"/>
  <c r="I246" i="22"/>
  <c r="K246" i="22"/>
  <c r="L246" i="22"/>
  <c r="N246" i="22"/>
  <c r="I247" i="22"/>
  <c r="K247" i="22"/>
  <c r="L247" i="22"/>
  <c r="N247" i="22"/>
  <c r="I248" i="22"/>
  <c r="K248" i="22"/>
  <c r="S248" i="22" s="1"/>
  <c r="L248" i="22"/>
  <c r="N248" i="22"/>
  <c r="I249" i="22"/>
  <c r="K249" i="22"/>
  <c r="L249" i="22"/>
  <c r="N249" i="22"/>
  <c r="I250" i="22"/>
  <c r="K250" i="22"/>
  <c r="L250" i="22"/>
  <c r="N250" i="22"/>
  <c r="I251" i="22"/>
  <c r="K251" i="22"/>
  <c r="S251" i="22" s="1"/>
  <c r="L251" i="22"/>
  <c r="N251" i="22"/>
  <c r="I252" i="22"/>
  <c r="K252" i="22"/>
  <c r="L252" i="22"/>
  <c r="N252" i="22"/>
  <c r="I253" i="22"/>
  <c r="K253" i="22"/>
  <c r="L253" i="22"/>
  <c r="N253" i="22"/>
  <c r="I254" i="22"/>
  <c r="K254" i="22"/>
  <c r="L254" i="22"/>
  <c r="N254" i="22"/>
  <c r="I255" i="22"/>
  <c r="K255" i="22"/>
  <c r="L255" i="22"/>
  <c r="N255" i="22"/>
  <c r="I256" i="22"/>
  <c r="K256" i="22"/>
  <c r="L256" i="22"/>
  <c r="N256" i="22"/>
  <c r="I257" i="22"/>
  <c r="K257" i="22"/>
  <c r="S257" i="22" s="1"/>
  <c r="L257" i="22"/>
  <c r="N257" i="22"/>
  <c r="I258" i="22"/>
  <c r="K258" i="22"/>
  <c r="S258" i="22" s="1"/>
  <c r="L258" i="22"/>
  <c r="N258" i="22"/>
  <c r="I259" i="22"/>
  <c r="K259" i="22"/>
  <c r="L259" i="22"/>
  <c r="N259" i="22"/>
  <c r="I260" i="22"/>
  <c r="K260" i="22"/>
  <c r="L260" i="22"/>
  <c r="N260" i="22"/>
  <c r="I261" i="22"/>
  <c r="K261" i="22"/>
  <c r="L261" i="22"/>
  <c r="N261" i="22"/>
  <c r="I262" i="22"/>
  <c r="K262" i="22"/>
  <c r="L262" i="22"/>
  <c r="N262" i="22"/>
  <c r="I263" i="22"/>
  <c r="K263" i="22"/>
  <c r="S263" i="22" s="1"/>
  <c r="L263" i="22"/>
  <c r="N263" i="22"/>
  <c r="I264" i="22"/>
  <c r="K264" i="22"/>
  <c r="S264" i="22" s="1"/>
  <c r="L264" i="22"/>
  <c r="N264" i="22"/>
  <c r="I265" i="22"/>
  <c r="K265" i="22"/>
  <c r="L265" i="22"/>
  <c r="N265" i="22"/>
  <c r="I266" i="22"/>
  <c r="K266" i="22"/>
  <c r="S266" i="22" s="1"/>
  <c r="L266" i="22"/>
  <c r="N266" i="22"/>
  <c r="I267" i="22"/>
  <c r="K267" i="22"/>
  <c r="L267" i="22"/>
  <c r="N267" i="22"/>
  <c r="I268" i="22"/>
  <c r="K268" i="22"/>
  <c r="L268" i="22"/>
  <c r="N268" i="22"/>
  <c r="I269" i="22"/>
  <c r="K269" i="22"/>
  <c r="S269" i="22" s="1"/>
  <c r="L269" i="22"/>
  <c r="N269" i="22"/>
  <c r="I270" i="22"/>
  <c r="K270" i="22"/>
  <c r="S270" i="22" s="1"/>
  <c r="L270" i="22"/>
  <c r="N270" i="22"/>
  <c r="I271" i="22"/>
  <c r="K271" i="22"/>
  <c r="L271" i="22"/>
  <c r="N271" i="22"/>
  <c r="I272" i="22"/>
  <c r="K272" i="22"/>
  <c r="L272" i="22"/>
  <c r="N272" i="22"/>
  <c r="I273" i="22"/>
  <c r="K273" i="22"/>
  <c r="L273" i="22"/>
  <c r="N273" i="22"/>
  <c r="I274" i="22"/>
  <c r="K274" i="22"/>
  <c r="S274" i="22" s="1"/>
  <c r="L274" i="22"/>
  <c r="N274" i="22"/>
  <c r="I275" i="22"/>
  <c r="K275" i="22"/>
  <c r="S275" i="22" s="1"/>
  <c r="L275" i="22"/>
  <c r="N275" i="22"/>
  <c r="I276" i="22"/>
  <c r="K276" i="22"/>
  <c r="S276" i="22" s="1"/>
  <c r="L276" i="22"/>
  <c r="N276" i="22"/>
  <c r="I277" i="22"/>
  <c r="K277" i="22"/>
  <c r="L277" i="22"/>
  <c r="N277" i="22"/>
  <c r="I278" i="22"/>
  <c r="K278" i="22"/>
  <c r="L278" i="22"/>
  <c r="N278" i="22"/>
  <c r="I279" i="22"/>
  <c r="K279" i="22"/>
  <c r="S279" i="22" s="1"/>
  <c r="L279" i="22"/>
  <c r="N279" i="22"/>
  <c r="I280" i="22"/>
  <c r="K280" i="22"/>
  <c r="L280" i="22"/>
  <c r="N280" i="22"/>
  <c r="I281" i="22"/>
  <c r="K281" i="22"/>
  <c r="S281" i="22" s="1"/>
  <c r="L281" i="22"/>
  <c r="N281" i="22"/>
  <c r="I282" i="22"/>
  <c r="K282" i="22"/>
  <c r="S282" i="22" s="1"/>
  <c r="L282" i="22"/>
  <c r="N282" i="22"/>
  <c r="I283" i="22"/>
  <c r="K283" i="22"/>
  <c r="L283" i="22"/>
  <c r="N283" i="22"/>
  <c r="I284" i="22"/>
  <c r="K284" i="22"/>
  <c r="L284" i="22"/>
  <c r="N284" i="22"/>
  <c r="I285" i="22"/>
  <c r="K285" i="22"/>
  <c r="L285" i="22"/>
  <c r="N285" i="22"/>
  <c r="I286" i="22"/>
  <c r="K286" i="22"/>
  <c r="S286" i="22" s="1"/>
  <c r="L286" i="22"/>
  <c r="N286" i="22"/>
  <c r="I287" i="22"/>
  <c r="K287" i="22"/>
  <c r="L287" i="22"/>
  <c r="N287" i="22"/>
  <c r="I288" i="22"/>
  <c r="K288" i="22"/>
  <c r="L288" i="22"/>
  <c r="N288" i="22"/>
  <c r="I289" i="22"/>
  <c r="K289" i="22"/>
  <c r="L289" i="22"/>
  <c r="N289" i="22"/>
  <c r="I290" i="22"/>
  <c r="K290" i="22"/>
  <c r="L290" i="22"/>
  <c r="N290" i="22"/>
  <c r="I291" i="22"/>
  <c r="K291" i="22"/>
  <c r="L291" i="22"/>
  <c r="N291" i="22"/>
  <c r="I292" i="22"/>
  <c r="K292" i="22"/>
  <c r="L292" i="22"/>
  <c r="N292" i="22"/>
  <c r="I293" i="22"/>
  <c r="K293" i="22"/>
  <c r="L293" i="22"/>
  <c r="N293" i="22"/>
  <c r="I294" i="22"/>
  <c r="K294" i="22"/>
  <c r="S294" i="22" s="1"/>
  <c r="L294" i="22"/>
  <c r="N294" i="22"/>
  <c r="I295" i="22"/>
  <c r="K295" i="22"/>
  <c r="L295" i="22"/>
  <c r="N295" i="22"/>
  <c r="I296" i="22"/>
  <c r="K296" i="22"/>
  <c r="S296" i="22" s="1"/>
  <c r="L296" i="22"/>
  <c r="N296" i="22"/>
  <c r="I297" i="22"/>
  <c r="K297" i="22"/>
  <c r="L297" i="22"/>
  <c r="N297" i="22"/>
  <c r="I298" i="22"/>
  <c r="K298" i="22"/>
  <c r="S298" i="22" s="1"/>
  <c r="L298" i="22"/>
  <c r="N298" i="22"/>
  <c r="I299" i="22"/>
  <c r="K299" i="22"/>
  <c r="S299" i="22" s="1"/>
  <c r="L299" i="22"/>
  <c r="N299" i="22"/>
  <c r="I300" i="22"/>
  <c r="K300" i="22"/>
  <c r="L300" i="22"/>
  <c r="N300" i="22"/>
  <c r="I301" i="22"/>
  <c r="K301" i="22"/>
  <c r="L301" i="22"/>
  <c r="N301" i="22"/>
  <c r="I302" i="22"/>
  <c r="K302" i="22"/>
  <c r="S302" i="22" s="1"/>
  <c r="L302" i="22"/>
  <c r="N302" i="22"/>
  <c r="I303" i="22"/>
  <c r="K303" i="22"/>
  <c r="L303" i="22"/>
  <c r="N303" i="22"/>
  <c r="I304" i="22"/>
  <c r="K304" i="22"/>
  <c r="L304" i="22"/>
  <c r="N304" i="22"/>
  <c r="I305" i="22"/>
  <c r="K305" i="22"/>
  <c r="S305" i="22" s="1"/>
  <c r="L305" i="22"/>
  <c r="N305" i="22"/>
  <c r="I306" i="22"/>
  <c r="K306" i="22"/>
  <c r="S306" i="22" s="1"/>
  <c r="L306" i="22"/>
  <c r="N306" i="22"/>
  <c r="I307" i="22"/>
  <c r="K307" i="22"/>
  <c r="L307" i="22"/>
  <c r="N307" i="22"/>
  <c r="I308" i="22"/>
  <c r="K308" i="22"/>
  <c r="L308" i="22"/>
  <c r="N308" i="22"/>
  <c r="I309" i="22"/>
  <c r="K309" i="22"/>
  <c r="L309" i="22"/>
  <c r="N309" i="22"/>
  <c r="I310" i="22"/>
  <c r="K310" i="22"/>
  <c r="S310" i="22" s="1"/>
  <c r="L310" i="22"/>
  <c r="N310" i="22"/>
  <c r="I311" i="22"/>
  <c r="K311" i="22"/>
  <c r="S311" i="22" s="1"/>
  <c r="L311" i="22"/>
  <c r="N311" i="22"/>
  <c r="I312" i="22"/>
  <c r="K312" i="22"/>
  <c r="S312" i="22" s="1"/>
  <c r="L312" i="22"/>
  <c r="N312" i="22"/>
  <c r="I313" i="22"/>
  <c r="K313" i="22"/>
  <c r="L313" i="22"/>
  <c r="N313" i="22"/>
  <c r="I314" i="22"/>
  <c r="K314" i="22"/>
  <c r="L314" i="22"/>
  <c r="N314" i="22"/>
  <c r="I315" i="22"/>
  <c r="K315" i="22"/>
  <c r="L315" i="22"/>
  <c r="N315" i="22"/>
  <c r="I316" i="22"/>
  <c r="K316" i="22"/>
  <c r="S316" i="22" s="1"/>
  <c r="L316" i="22"/>
  <c r="N316" i="22"/>
  <c r="I317" i="22"/>
  <c r="K317" i="22"/>
  <c r="L317" i="22"/>
  <c r="N317" i="22"/>
  <c r="I318" i="22"/>
  <c r="K318" i="22"/>
  <c r="L318" i="22"/>
  <c r="N318" i="22"/>
  <c r="I319" i="22"/>
  <c r="K319" i="22"/>
  <c r="L319" i="22"/>
  <c r="N319" i="22"/>
  <c r="I320" i="22"/>
  <c r="K320" i="22"/>
  <c r="L320" i="22"/>
  <c r="N320" i="22"/>
  <c r="I321" i="22"/>
  <c r="K321" i="22"/>
  <c r="L321" i="22"/>
  <c r="N321" i="22"/>
  <c r="I322" i="22"/>
  <c r="K322" i="22"/>
  <c r="L322" i="22"/>
  <c r="N322" i="22"/>
  <c r="I323" i="22"/>
  <c r="K323" i="22"/>
  <c r="S323" i="22" s="1"/>
  <c r="L323" i="22"/>
  <c r="N323" i="22"/>
  <c r="I324" i="22"/>
  <c r="K324" i="22"/>
  <c r="S324" i="22" s="1"/>
  <c r="L324" i="22"/>
  <c r="N324" i="22"/>
  <c r="I325" i="22"/>
  <c r="K325" i="22"/>
  <c r="L325" i="22"/>
  <c r="N325" i="22"/>
  <c r="I326" i="22"/>
  <c r="K326" i="22"/>
  <c r="L326" i="22"/>
  <c r="N326" i="22"/>
  <c r="I327" i="22"/>
  <c r="K327" i="22"/>
  <c r="L327" i="22"/>
  <c r="N327" i="22"/>
  <c r="I328" i="22"/>
  <c r="K328" i="22"/>
  <c r="S328" i="22" s="1"/>
  <c r="L328" i="22"/>
  <c r="N328" i="22"/>
  <c r="I329" i="22"/>
  <c r="K329" i="22"/>
  <c r="L329" i="22"/>
  <c r="N329" i="22"/>
  <c r="I330" i="22"/>
  <c r="K330" i="22"/>
  <c r="L330" i="22"/>
  <c r="N330" i="22"/>
  <c r="I331" i="22"/>
  <c r="K331" i="22"/>
  <c r="L331" i="22"/>
  <c r="N331" i="22"/>
  <c r="I332" i="22"/>
  <c r="K332" i="22"/>
  <c r="L332" i="22"/>
  <c r="N332" i="22"/>
  <c r="I333" i="22"/>
  <c r="K333" i="22"/>
  <c r="L333" i="22"/>
  <c r="N333" i="22"/>
  <c r="I334" i="22"/>
  <c r="K334" i="22"/>
  <c r="S334" i="22" s="1"/>
  <c r="L334" i="22"/>
  <c r="N334" i="22"/>
  <c r="I335" i="22"/>
  <c r="K335" i="22"/>
  <c r="L335" i="22"/>
  <c r="N335" i="22"/>
  <c r="I336" i="22"/>
  <c r="K336" i="22"/>
  <c r="L336" i="22"/>
  <c r="N336" i="22"/>
  <c r="I337" i="22"/>
  <c r="K337" i="22"/>
  <c r="L337" i="22"/>
  <c r="N337" i="22"/>
  <c r="I338" i="22"/>
  <c r="K338" i="22"/>
  <c r="L338" i="22"/>
  <c r="N338" i="22"/>
  <c r="I339" i="22"/>
  <c r="K339" i="22"/>
  <c r="L339" i="22"/>
  <c r="N339" i="22"/>
  <c r="I340" i="22"/>
  <c r="K340" i="22"/>
  <c r="S340" i="22" s="1"/>
  <c r="L340" i="22"/>
  <c r="N340" i="22"/>
  <c r="I341" i="22"/>
  <c r="K341" i="22"/>
  <c r="S341" i="22" s="1"/>
  <c r="L341" i="22"/>
  <c r="N341" i="22"/>
  <c r="I342" i="22"/>
  <c r="K342" i="22"/>
  <c r="L342" i="22"/>
  <c r="N342" i="22"/>
  <c r="I343" i="22"/>
  <c r="K343" i="22"/>
  <c r="L343" i="22"/>
  <c r="N343" i="22"/>
  <c r="I344" i="22"/>
  <c r="K344" i="22"/>
  <c r="S344" i="22" s="1"/>
  <c r="L344" i="22"/>
  <c r="N344" i="22"/>
  <c r="I345" i="22"/>
  <c r="K345" i="22"/>
  <c r="L345" i="22"/>
  <c r="N345" i="22"/>
  <c r="I346" i="22"/>
  <c r="K346" i="22"/>
  <c r="S346" i="22" s="1"/>
  <c r="L346" i="22"/>
  <c r="N346" i="22"/>
  <c r="I347" i="22"/>
  <c r="K347" i="22"/>
  <c r="L347" i="22"/>
  <c r="N347" i="22"/>
  <c r="I348" i="22"/>
  <c r="K348" i="22"/>
  <c r="L348" i="22"/>
  <c r="N348" i="22"/>
  <c r="I349" i="22"/>
  <c r="K349" i="22"/>
  <c r="L349" i="22"/>
  <c r="N349" i="22"/>
  <c r="I350" i="22"/>
  <c r="K350" i="22"/>
  <c r="S350" i="22" s="1"/>
  <c r="L350" i="22"/>
  <c r="N350" i="22"/>
  <c r="I351" i="22"/>
  <c r="K351" i="22"/>
  <c r="L351" i="22"/>
  <c r="N351" i="22"/>
  <c r="I352" i="22"/>
  <c r="K352" i="22"/>
  <c r="L352" i="22"/>
  <c r="N352" i="22"/>
  <c r="I353" i="22"/>
  <c r="K353" i="22"/>
  <c r="L353" i="22"/>
  <c r="N353" i="22"/>
  <c r="I354" i="22"/>
  <c r="K354" i="22"/>
  <c r="S354" i="22" s="1"/>
  <c r="L354" i="22"/>
  <c r="N354" i="22"/>
  <c r="I355" i="22"/>
  <c r="K355" i="22"/>
  <c r="L355" i="22"/>
  <c r="N355" i="22"/>
  <c r="I356" i="22"/>
  <c r="K356" i="22"/>
  <c r="L356" i="22"/>
  <c r="N356" i="22"/>
  <c r="I357" i="22"/>
  <c r="K357" i="22"/>
  <c r="S357" i="22" s="1"/>
  <c r="L357" i="22"/>
  <c r="N357" i="22"/>
  <c r="I358" i="22"/>
  <c r="K358" i="22"/>
  <c r="S358" i="22" s="1"/>
  <c r="L358" i="22"/>
  <c r="N358" i="22"/>
  <c r="I359" i="22"/>
  <c r="K359" i="22"/>
  <c r="S359" i="22" s="1"/>
  <c r="L359" i="22"/>
  <c r="N359" i="22"/>
  <c r="I360" i="22"/>
  <c r="K360" i="22"/>
  <c r="L360" i="22"/>
  <c r="N360" i="22"/>
  <c r="I361" i="22"/>
  <c r="K361" i="22"/>
  <c r="L361" i="22"/>
  <c r="N361" i="22"/>
  <c r="I362" i="22"/>
  <c r="K362" i="22"/>
  <c r="S362" i="22" s="1"/>
  <c r="L362" i="22"/>
  <c r="N362" i="22"/>
  <c r="I363" i="22"/>
  <c r="K363" i="22"/>
  <c r="L363" i="22"/>
  <c r="N363" i="22"/>
  <c r="I364" i="22"/>
  <c r="K364" i="22"/>
  <c r="S364" i="22" s="1"/>
  <c r="L364" i="22"/>
  <c r="N364" i="22"/>
  <c r="I365" i="22"/>
  <c r="K365" i="22"/>
  <c r="L365" i="22"/>
  <c r="N365" i="22"/>
  <c r="I366" i="22"/>
  <c r="K366" i="22"/>
  <c r="S366" i="22" s="1"/>
  <c r="L366" i="22"/>
  <c r="N366" i="22"/>
  <c r="I367" i="22"/>
  <c r="K367" i="22"/>
  <c r="L367" i="22"/>
  <c r="N367" i="22"/>
  <c r="I368" i="22"/>
  <c r="K368" i="22"/>
  <c r="L368" i="22"/>
  <c r="N368" i="22"/>
  <c r="I369" i="22"/>
  <c r="K369" i="22"/>
  <c r="L369" i="22"/>
  <c r="N369" i="22"/>
  <c r="I370" i="22"/>
  <c r="K370" i="22"/>
  <c r="S370" i="22" s="1"/>
  <c r="L370" i="22"/>
  <c r="N370" i="22"/>
  <c r="I371" i="22"/>
  <c r="K371" i="22"/>
  <c r="S371" i="22" s="1"/>
  <c r="L371" i="22"/>
  <c r="N371" i="22"/>
  <c r="I372" i="22"/>
  <c r="K372" i="22"/>
  <c r="L372" i="22"/>
  <c r="N372" i="22"/>
  <c r="I373" i="22"/>
  <c r="K373" i="22"/>
  <c r="L373" i="22"/>
  <c r="N373" i="22"/>
  <c r="I374" i="22"/>
  <c r="K374" i="22"/>
  <c r="L374" i="22"/>
  <c r="N374" i="22"/>
  <c r="I375" i="22"/>
  <c r="K375" i="22"/>
  <c r="L375" i="22"/>
  <c r="N375" i="22"/>
  <c r="I376" i="22"/>
  <c r="K376" i="22"/>
  <c r="L376" i="22"/>
  <c r="N376" i="22"/>
  <c r="I377" i="22"/>
  <c r="K377" i="22"/>
  <c r="L377" i="22"/>
  <c r="N377" i="22"/>
  <c r="I378" i="22"/>
  <c r="K378" i="22"/>
  <c r="L378" i="22"/>
  <c r="N378" i="22"/>
  <c r="I379" i="22"/>
  <c r="K379" i="22"/>
  <c r="L379" i="22"/>
  <c r="N379" i="22"/>
  <c r="I380" i="22"/>
  <c r="K380" i="22"/>
  <c r="L380" i="22"/>
  <c r="N380" i="22"/>
  <c r="I381" i="22"/>
  <c r="K381" i="22"/>
  <c r="S381" i="22" s="1"/>
  <c r="L381" i="22"/>
  <c r="N381" i="22"/>
  <c r="I382" i="22"/>
  <c r="K382" i="22"/>
  <c r="S382" i="22" s="1"/>
  <c r="L382" i="22"/>
  <c r="N382" i="22"/>
  <c r="I383" i="22"/>
  <c r="K383" i="22"/>
  <c r="L383" i="22"/>
  <c r="N383" i="22"/>
  <c r="I384" i="22"/>
  <c r="K384" i="22"/>
  <c r="S384" i="22" s="1"/>
  <c r="L384" i="22"/>
  <c r="N384" i="22"/>
  <c r="I385" i="22"/>
  <c r="K385" i="22"/>
  <c r="L385" i="22"/>
  <c r="N385" i="22"/>
  <c r="I386" i="22"/>
  <c r="K386" i="22"/>
  <c r="S386" i="22" s="1"/>
  <c r="L386" i="22"/>
  <c r="N386" i="22"/>
  <c r="I387" i="22"/>
  <c r="K387" i="22"/>
  <c r="L387" i="22"/>
  <c r="N387" i="22"/>
  <c r="I388" i="22"/>
  <c r="K388" i="22"/>
  <c r="L388" i="22"/>
  <c r="N388" i="22"/>
  <c r="I389" i="22"/>
  <c r="K389" i="22"/>
  <c r="S389" i="22" s="1"/>
  <c r="L389" i="22"/>
  <c r="N389" i="22"/>
  <c r="I390" i="22"/>
  <c r="K390" i="22"/>
  <c r="S390" i="22" s="1"/>
  <c r="L390" i="22"/>
  <c r="N390" i="22"/>
  <c r="I391" i="22"/>
  <c r="K391" i="22"/>
  <c r="L391" i="22"/>
  <c r="N391" i="22"/>
  <c r="I392" i="22"/>
  <c r="K392" i="22"/>
  <c r="L392" i="22"/>
  <c r="N392" i="22"/>
  <c r="I393" i="22"/>
  <c r="K393" i="22"/>
  <c r="L393" i="22"/>
  <c r="N393" i="22"/>
  <c r="I394" i="22"/>
  <c r="K394" i="22"/>
  <c r="L394" i="22"/>
  <c r="N394" i="22"/>
  <c r="I395" i="22"/>
  <c r="K395" i="22"/>
  <c r="S395" i="22" s="1"/>
  <c r="L395" i="22"/>
  <c r="N395" i="22"/>
  <c r="I396" i="22"/>
  <c r="K396" i="22"/>
  <c r="S396" i="22" s="1"/>
  <c r="L396" i="22"/>
  <c r="N396" i="22"/>
  <c r="I397" i="22"/>
  <c r="K397" i="22"/>
  <c r="S397" i="22" s="1"/>
  <c r="L397" i="22"/>
  <c r="N397" i="22"/>
  <c r="I398" i="22"/>
  <c r="K398" i="22"/>
  <c r="S398" i="22" s="1"/>
  <c r="L398" i="22"/>
  <c r="N398" i="22"/>
  <c r="I399" i="22"/>
  <c r="K399" i="22"/>
  <c r="L399" i="22"/>
  <c r="N399" i="22"/>
  <c r="I400" i="22"/>
  <c r="K400" i="22"/>
  <c r="L400" i="22"/>
  <c r="N400" i="22"/>
  <c r="I401" i="22"/>
  <c r="K401" i="22"/>
  <c r="S401" i="22" s="1"/>
  <c r="L401" i="22"/>
  <c r="N401" i="22"/>
  <c r="I402" i="22"/>
  <c r="K402" i="22"/>
  <c r="L402" i="22"/>
  <c r="N402" i="22"/>
  <c r="I403" i="22"/>
  <c r="K403" i="22"/>
  <c r="S403" i="22" s="1"/>
  <c r="L403" i="22"/>
  <c r="N403" i="22"/>
  <c r="I404" i="22"/>
  <c r="K404" i="22"/>
  <c r="L404" i="22"/>
  <c r="N404" i="22"/>
  <c r="I405" i="22"/>
  <c r="K405" i="22"/>
  <c r="S405" i="22" s="1"/>
  <c r="L405" i="22"/>
  <c r="N405" i="22"/>
  <c r="I406" i="22"/>
  <c r="K406" i="22"/>
  <c r="S406" i="22" s="1"/>
  <c r="L406" i="22"/>
  <c r="N406" i="22"/>
  <c r="I407" i="22"/>
  <c r="K407" i="22"/>
  <c r="S407" i="22" s="1"/>
  <c r="L407" i="22"/>
  <c r="N407" i="22"/>
  <c r="I408" i="22"/>
  <c r="K408" i="22"/>
  <c r="S408" i="22" s="1"/>
  <c r="L408" i="22"/>
  <c r="N408" i="22"/>
  <c r="I409" i="22"/>
  <c r="K409" i="22"/>
  <c r="L409" i="22"/>
  <c r="N409" i="22"/>
  <c r="I410" i="22"/>
  <c r="K410" i="22"/>
  <c r="S410" i="22" s="1"/>
  <c r="L410" i="22"/>
  <c r="N410" i="22"/>
  <c r="I411" i="22"/>
  <c r="K411" i="22"/>
  <c r="S411" i="22" s="1"/>
  <c r="L411" i="22"/>
  <c r="N411" i="22"/>
  <c r="I412" i="22"/>
  <c r="K412" i="22"/>
  <c r="S412" i="22" s="1"/>
  <c r="L412" i="22"/>
  <c r="N412" i="22"/>
  <c r="I413" i="22"/>
  <c r="K413" i="22"/>
  <c r="S413" i="22" s="1"/>
  <c r="L413" i="22"/>
  <c r="N413" i="22"/>
  <c r="I414" i="22"/>
  <c r="K414" i="22"/>
  <c r="L414" i="22"/>
  <c r="N414" i="22"/>
  <c r="N24" i="22"/>
  <c r="L24" i="22"/>
  <c r="K24" i="22"/>
  <c r="S24" i="22" s="1"/>
  <c r="I24" i="22"/>
  <c r="N23" i="22"/>
  <c r="L23" i="22"/>
  <c r="K23" i="22"/>
  <c r="S23" i="22" s="1"/>
  <c r="I23" i="22"/>
  <c r="N22" i="22"/>
  <c r="L22" i="22"/>
  <c r="K22" i="22"/>
  <c r="I22" i="22"/>
  <c r="N21" i="22"/>
  <c r="L21" i="22"/>
  <c r="K21" i="22"/>
  <c r="I21" i="22"/>
  <c r="N20" i="22"/>
  <c r="L20" i="22"/>
  <c r="K20" i="22"/>
  <c r="I20" i="22"/>
  <c r="N19" i="22"/>
  <c r="L19" i="22"/>
  <c r="K19" i="22"/>
  <c r="I19" i="22"/>
  <c r="I16" i="22"/>
  <c r="K16" i="22"/>
  <c r="L16" i="22"/>
  <c r="N16" i="22"/>
  <c r="I17" i="22"/>
  <c r="K17" i="22"/>
  <c r="L17" i="22"/>
  <c r="N17" i="22"/>
  <c r="I18" i="22"/>
  <c r="K18" i="22"/>
  <c r="L18" i="22"/>
  <c r="N18" i="22"/>
  <c r="N10" i="22"/>
  <c r="N11" i="22"/>
  <c r="N12" i="22"/>
  <c r="L10" i="22"/>
  <c r="L11" i="22"/>
  <c r="L12" i="22"/>
  <c r="K10" i="22"/>
  <c r="K11" i="22"/>
  <c r="K12" i="22"/>
  <c r="I10" i="22"/>
  <c r="I11" i="22"/>
  <c r="I12" i="22"/>
  <c r="N8" i="22"/>
  <c r="N9" i="22"/>
  <c r="N13" i="22"/>
  <c r="N14" i="22"/>
  <c r="N15" i="22"/>
  <c r="N7" i="22"/>
  <c r="C397" i="22" a="1"/>
  <c r="C397" i="22" s="1"/>
  <c r="D397" i="22" a="1"/>
  <c r="D397" i="22" s="1"/>
  <c r="C403" i="22" a="1"/>
  <c r="C403" i="22" s="1"/>
  <c r="D403" i="22" a="1"/>
  <c r="D403" i="22" s="1"/>
  <c r="C409" i="22" a="1"/>
  <c r="C409" i="22" s="1"/>
  <c r="D409" i="22" a="1"/>
  <c r="D409" i="22" s="1"/>
  <c r="I7" i="22"/>
  <c r="S393" i="22" l="1"/>
  <c r="S379" i="22"/>
  <c r="S367" i="22"/>
  <c r="S361" i="22"/>
  <c r="S349" i="22"/>
  <c r="S331" i="22"/>
  <c r="S325" i="22"/>
  <c r="S319" i="22"/>
  <c r="S313" i="22"/>
  <c r="S307" i="22"/>
  <c r="S301" i="22"/>
  <c r="S283" i="22"/>
  <c r="S278" i="22"/>
  <c r="S260" i="22"/>
  <c r="S259" i="22"/>
  <c r="S254" i="22"/>
  <c r="S253" i="22"/>
  <c r="S211" i="22"/>
  <c r="S199" i="22"/>
  <c r="S194" i="22"/>
  <c r="S22" i="22"/>
  <c r="S21" i="22"/>
  <c r="S20" i="22"/>
  <c r="S19" i="22"/>
  <c r="S372" i="22"/>
  <c r="S402" i="22"/>
  <c r="S293" i="22"/>
  <c r="S280" i="22"/>
  <c r="S317" i="22"/>
  <c r="S414" i="22"/>
  <c r="S30" i="22"/>
  <c r="S40" i="22"/>
  <c r="S42" i="22"/>
  <c r="S46" i="22"/>
  <c r="S47" i="22"/>
  <c r="S48" i="22"/>
  <c r="S51" i="22"/>
  <c r="S59" i="22"/>
  <c r="S61" i="22"/>
  <c r="S65" i="22"/>
  <c r="S74" i="22"/>
  <c r="S78" i="22"/>
  <c r="S89" i="22"/>
  <c r="S92" i="22"/>
  <c r="S93" i="22"/>
  <c r="S94" i="22"/>
  <c r="S100" i="22"/>
  <c r="S102" i="22"/>
  <c r="S109" i="22"/>
  <c r="S110" i="22"/>
  <c r="S112" i="22"/>
  <c r="S114" i="22"/>
  <c r="S128" i="22"/>
  <c r="S132" i="22"/>
  <c r="S136" i="22"/>
  <c r="S138" i="22"/>
  <c r="S139" i="22"/>
  <c r="S149" i="22"/>
  <c r="S158" i="22"/>
  <c r="S160" i="22"/>
  <c r="S164" i="22"/>
  <c r="S170" i="22"/>
  <c r="S172" i="22"/>
  <c r="S175" i="22"/>
  <c r="S191" i="22"/>
  <c r="S193" i="22"/>
  <c r="S195" i="22"/>
  <c r="S196" i="22"/>
  <c r="S200" i="22"/>
  <c r="S202" i="22"/>
  <c r="S205" i="22"/>
  <c r="S206" i="22"/>
  <c r="S209" i="22"/>
  <c r="S241" i="22"/>
  <c r="S243" i="22"/>
  <c r="S245" i="22"/>
  <c r="S265" i="22"/>
  <c r="S271" i="22"/>
  <c r="S272" i="22"/>
  <c r="S336" i="22"/>
  <c r="S338" i="22"/>
  <c r="S355" i="22"/>
  <c r="S365" i="22"/>
  <c r="S369" i="22"/>
  <c r="S374" i="22"/>
  <c r="S31" i="22"/>
  <c r="S37" i="22"/>
  <c r="S44" i="22"/>
  <c r="S70" i="22"/>
  <c r="S71" i="22"/>
  <c r="S107" i="22"/>
  <c r="S120" i="22"/>
  <c r="S121" i="22"/>
  <c r="S125" i="22"/>
  <c r="S126" i="22"/>
  <c r="S127" i="22"/>
  <c r="S134" i="22"/>
  <c r="S137" i="22"/>
  <c r="S144" i="22"/>
  <c r="S146" i="22"/>
  <c r="S161" i="22"/>
  <c r="S162" i="22"/>
  <c r="S179" i="22"/>
  <c r="S184" i="22"/>
  <c r="S186" i="22"/>
  <c r="S197" i="22"/>
  <c r="S240" i="22"/>
  <c r="S246" i="22"/>
  <c r="S252" i="22"/>
  <c r="S289" i="22"/>
  <c r="S304" i="22"/>
  <c r="S288" i="22"/>
  <c r="S343" i="22"/>
  <c r="S262" i="22"/>
  <c r="S353" i="22"/>
  <c r="S375" i="22"/>
  <c r="S35" i="22"/>
  <c r="S52" i="22"/>
  <c r="S55" i="22"/>
  <c r="S56" i="22"/>
  <c r="S58" i="22"/>
  <c r="S63" i="22"/>
  <c r="S73" i="22"/>
  <c r="S75" i="22"/>
  <c r="S77" i="22"/>
  <c r="S97" i="22"/>
  <c r="S98" i="22"/>
  <c r="S101" i="22"/>
  <c r="S106" i="22"/>
  <c r="S108" i="22"/>
  <c r="S113" i="22"/>
  <c r="S115" i="22"/>
  <c r="T115" i="22" s="1"/>
  <c r="S116" i="22"/>
  <c r="S118" i="22"/>
  <c r="S122" i="22"/>
  <c r="S131" i="22"/>
  <c r="S133" i="22"/>
  <c r="S140" i="22"/>
  <c r="S143" i="22"/>
  <c r="S145" i="22"/>
  <c r="S150" i="22"/>
  <c r="S155" i="22"/>
  <c r="S156" i="22"/>
  <c r="S157" i="22"/>
  <c r="S166" i="22"/>
  <c r="S167" i="22"/>
  <c r="S171" i="22"/>
  <c r="S176" i="22"/>
  <c r="S181" i="22"/>
  <c r="S182" i="22"/>
  <c r="S183" i="22"/>
  <c r="S185" i="22"/>
  <c r="S187" i="22"/>
  <c r="S192" i="22"/>
  <c r="S203" i="22"/>
  <c r="S210" i="22"/>
  <c r="S212" i="22"/>
  <c r="S214" i="22"/>
  <c r="S242" i="22"/>
  <c r="S247" i="22"/>
  <c r="S250" i="22"/>
  <c r="S256" i="22"/>
  <c r="S268" i="22"/>
  <c r="S284" i="22"/>
  <c r="S287" i="22"/>
  <c r="S292" i="22"/>
  <c r="S300" i="22"/>
  <c r="S318" i="22"/>
  <c r="S322" i="22"/>
  <c r="S347" i="22"/>
  <c r="S348" i="22"/>
  <c r="S373" i="22"/>
  <c r="S378" i="22"/>
  <c r="S383" i="22"/>
  <c r="S388" i="22"/>
  <c r="S26" i="22"/>
  <c r="S68" i="22"/>
  <c r="S104" i="22"/>
  <c r="S314" i="22"/>
  <c r="S25" i="22"/>
  <c r="S54" i="22"/>
  <c r="S62" i="22"/>
  <c r="S64" i="22"/>
  <c r="S103" i="22"/>
  <c r="S163" i="22"/>
  <c r="S190" i="22"/>
  <c r="S28" i="22"/>
  <c r="S32" i="22"/>
  <c r="S38" i="22"/>
  <c r="S39" i="22"/>
  <c r="S43" i="22"/>
  <c r="S49" i="22"/>
  <c r="S66" i="22"/>
  <c r="S79" i="22"/>
  <c r="S80" i="22"/>
  <c r="S169" i="22"/>
  <c r="S173" i="22"/>
  <c r="S208" i="22"/>
  <c r="S337" i="22"/>
  <c r="S41" i="22"/>
  <c r="S60" i="22"/>
  <c r="S148" i="22"/>
  <c r="S152" i="22"/>
  <c r="S332" i="22"/>
  <c r="S385" i="22"/>
  <c r="S72" i="22"/>
  <c r="S308" i="22"/>
  <c r="S330" i="22"/>
  <c r="S34" i="22"/>
  <c r="S391" i="22"/>
  <c r="S394" i="22"/>
  <c r="S82" i="22"/>
  <c r="S83" i="22"/>
  <c r="S84" i="22"/>
  <c r="S85" i="22"/>
  <c r="S86" i="22"/>
  <c r="S96" i="22"/>
  <c r="S198" i="22"/>
  <c r="S277" i="22"/>
  <c r="S216" i="22"/>
  <c r="S217" i="22"/>
  <c r="S218" i="22"/>
  <c r="S219" i="22"/>
  <c r="S220" i="22"/>
  <c r="S221" i="22"/>
  <c r="S222" i="22"/>
  <c r="S223" i="22"/>
  <c r="S224" i="22"/>
  <c r="S226" i="22"/>
  <c r="S227" i="22"/>
  <c r="S228" i="22"/>
  <c r="S229" i="22"/>
  <c r="S230" i="22"/>
  <c r="S231" i="22"/>
  <c r="S232" i="22"/>
  <c r="S233" i="22"/>
  <c r="S234" i="22"/>
  <c r="S235" i="22"/>
  <c r="S236" i="22"/>
  <c r="S238" i="22"/>
  <c r="S239" i="22"/>
  <c r="S290" i="22"/>
  <c r="S360" i="22"/>
  <c r="S376" i="22"/>
  <c r="S53" i="22"/>
  <c r="S67" i="22"/>
  <c r="S90" i="22"/>
  <c r="S130" i="22"/>
  <c r="S151" i="22"/>
  <c r="S180" i="22"/>
  <c r="S204" i="22"/>
  <c r="S295" i="22"/>
  <c r="S320" i="22"/>
  <c r="S326" i="22"/>
  <c r="S342" i="22"/>
  <c r="S356" i="22"/>
  <c r="S377" i="22"/>
  <c r="S400" i="22"/>
  <c r="S409" i="22"/>
  <c r="S76" i="22"/>
  <c r="S29" i="22"/>
  <c r="S255" i="22"/>
  <c r="U397" i="22"/>
  <c r="U398" i="22" s="1"/>
  <c r="U399" i="22" s="1"/>
  <c r="U400" i="22" s="1"/>
  <c r="U401" i="22" s="1"/>
  <c r="U402" i="22" s="1"/>
  <c r="S363" i="22"/>
  <c r="S380" i="22"/>
  <c r="S87" i="22"/>
  <c r="S399" i="22"/>
  <c r="S368" i="22"/>
  <c r="S387" i="22"/>
  <c r="T397" i="22"/>
  <c r="T398" i="22" s="1"/>
  <c r="T399" i="22" s="1"/>
  <c r="T400" i="22" s="1"/>
  <c r="T401" i="22" s="1"/>
  <c r="T402" i="22" s="1"/>
  <c r="S237" i="22"/>
  <c r="S392" i="22"/>
  <c r="S111" i="22"/>
  <c r="S88" i="22"/>
  <c r="S36" i="22"/>
  <c r="S99" i="22"/>
  <c r="S189" i="22"/>
  <c r="S213" i="22"/>
  <c r="S327" i="22"/>
  <c r="S117" i="22"/>
  <c r="S123" i="22"/>
  <c r="S153" i="22"/>
  <c r="S154" i="22"/>
  <c r="S201" i="22"/>
  <c r="S225" i="22"/>
  <c r="S261" i="22"/>
  <c r="S267" i="22"/>
  <c r="S285" i="22"/>
  <c r="S291" i="22"/>
  <c r="S165" i="22"/>
  <c r="S249" i="22"/>
  <c r="S273" i="22"/>
  <c r="S141" i="22"/>
  <c r="S147" i="22"/>
  <c r="S177" i="22"/>
  <c r="S333" i="22"/>
  <c r="S339" i="22"/>
  <c r="S81" i="22"/>
  <c r="S129" i="22"/>
  <c r="S135" i="22"/>
  <c r="S159" i="22"/>
  <c r="S297" i="22"/>
  <c r="S345" i="22"/>
  <c r="S351" i="22"/>
  <c r="S352" i="22"/>
  <c r="S404" i="22"/>
  <c r="S303" i="22"/>
  <c r="S315" i="22"/>
  <c r="S321" i="22"/>
  <c r="S142" i="22"/>
  <c r="S309" i="22"/>
  <c r="U403" i="22"/>
  <c r="U404" i="22" s="1"/>
  <c r="U405" i="22" s="1"/>
  <c r="U406" i="22" s="1"/>
  <c r="U407" i="22" s="1"/>
  <c r="U408" i="22" s="1"/>
  <c r="T403" i="22"/>
  <c r="T404" i="22" s="1"/>
  <c r="T405" i="22" s="1"/>
  <c r="T406" i="22" s="1"/>
  <c r="T407" i="22" s="1"/>
  <c r="T408" i="22" s="1"/>
  <c r="U409" i="22"/>
  <c r="U410" i="22" s="1"/>
  <c r="U411" i="22" s="1"/>
  <c r="U412" i="22" s="1"/>
  <c r="U413" i="22" s="1"/>
  <c r="U414" i="22" s="1"/>
  <c r="T409" i="22"/>
  <c r="T410" i="22" s="1"/>
  <c r="T411" i="22" s="1"/>
  <c r="T412" i="22" s="1"/>
  <c r="T413" i="22" s="1"/>
  <c r="T414" i="22" s="1"/>
  <c r="S335" i="22"/>
  <c r="S69" i="22"/>
  <c r="S105" i="22"/>
  <c r="S45" i="22"/>
  <c r="S329" i="22"/>
  <c r="S57" i="22"/>
  <c r="S33" i="22"/>
  <c r="S18" i="22"/>
  <c r="S17" i="22"/>
  <c r="S16" i="22"/>
  <c r="A8" i="23" l="1"/>
  <c r="B8" i="23"/>
  <c r="A9" i="23"/>
  <c r="B9" i="23"/>
  <c r="A10" i="23"/>
  <c r="B10" i="23"/>
  <c r="A11" i="23"/>
  <c r="B11" i="23"/>
  <c r="A12" i="23"/>
  <c r="B12" i="23"/>
  <c r="B8" i="21"/>
  <c r="B13" i="22" s="1"/>
  <c r="B9" i="21"/>
  <c r="B19" i="22" s="1"/>
  <c r="B10" i="21"/>
  <c r="B25" i="22" s="1"/>
  <c r="C73" i="21"/>
  <c r="E73" i="21" s="1"/>
  <c r="D73" i="21"/>
  <c r="C74" i="21"/>
  <c r="D74" i="21"/>
  <c r="E74" i="21"/>
  <c r="B8" i="20"/>
  <c r="B9" i="20"/>
  <c r="B10" i="20"/>
  <c r="B11" i="20"/>
  <c r="B11" i="21" s="1"/>
  <c r="B31" i="22" s="1"/>
  <c r="B12" i="21"/>
  <c r="B37" i="22" s="1"/>
  <c r="B13" i="21"/>
  <c r="B43" i="22" s="1"/>
  <c r="B14" i="21"/>
  <c r="B49" i="22" s="1"/>
  <c r="B15" i="21"/>
  <c r="B55" i="22" s="1"/>
  <c r="B16" i="21"/>
  <c r="B61" i="22" s="1"/>
  <c r="B17" i="21"/>
  <c r="B67" i="22" s="1"/>
  <c r="B18" i="21"/>
  <c r="B73" i="22" s="1"/>
  <c r="B19" i="21"/>
  <c r="B79" i="22" s="1"/>
  <c r="B20" i="21"/>
  <c r="B85" i="22" s="1"/>
  <c r="B21" i="21"/>
  <c r="B91" i="22" s="1"/>
  <c r="B22" i="21"/>
  <c r="B97" i="22" s="1"/>
  <c r="B23" i="21"/>
  <c r="B103" i="22" s="1"/>
  <c r="B24" i="21"/>
  <c r="B109" i="22" s="1"/>
  <c r="B25" i="21"/>
  <c r="B115" i="22" s="1"/>
  <c r="B26" i="21"/>
  <c r="B121" i="22" s="1"/>
  <c r="B27" i="21"/>
  <c r="B127" i="22" s="1"/>
  <c r="B28" i="21"/>
  <c r="B133" i="22" s="1"/>
  <c r="B29" i="21"/>
  <c r="B139" i="22" s="1"/>
  <c r="B30" i="21"/>
  <c r="B145" i="22" s="1"/>
  <c r="B31" i="21"/>
  <c r="B151" i="22" s="1"/>
  <c r="B32" i="21"/>
  <c r="B157" i="22" s="1"/>
  <c r="B33" i="21"/>
  <c r="B163" i="22" s="1"/>
  <c r="B34" i="21"/>
  <c r="B169" i="22" s="1"/>
  <c r="B35" i="21"/>
  <c r="B175" i="22" s="1"/>
  <c r="B36" i="21"/>
  <c r="B181" i="22" s="1"/>
  <c r="B37" i="21"/>
  <c r="B187" i="22" s="1"/>
  <c r="B38" i="21"/>
  <c r="B193" i="22" s="1"/>
  <c r="B39" i="21"/>
  <c r="B199" i="22" s="1"/>
  <c r="B40" i="21"/>
  <c r="B205" i="22" s="1"/>
  <c r="B41" i="21"/>
  <c r="B211" i="22" s="1"/>
  <c r="B43" i="21"/>
  <c r="B223" i="22" s="1"/>
  <c r="B44" i="21"/>
  <c r="B229" i="22" s="1"/>
  <c r="B45" i="21"/>
  <c r="B235" i="22" s="1"/>
  <c r="B46" i="21"/>
  <c r="B241" i="22" s="1"/>
  <c r="B47" i="21"/>
  <c r="B247" i="22" s="1"/>
  <c r="B48" i="21"/>
  <c r="B253" i="22" s="1"/>
  <c r="B49" i="21"/>
  <c r="B259" i="22" s="1"/>
  <c r="B50" i="21"/>
  <c r="B265" i="22" s="1"/>
  <c r="B51" i="21"/>
  <c r="B271" i="22" s="1"/>
  <c r="B52" i="21"/>
  <c r="B277" i="22" s="1"/>
  <c r="B53" i="21"/>
  <c r="B283" i="22" s="1"/>
  <c r="B54" i="21"/>
  <c r="B289" i="22" s="1"/>
  <c r="B55" i="21"/>
  <c r="B295" i="22" s="1"/>
  <c r="B56" i="21"/>
  <c r="B301" i="22" s="1"/>
  <c r="B57" i="21"/>
  <c r="B307" i="22" s="1"/>
  <c r="B58" i="21"/>
  <c r="B313" i="22" s="1"/>
  <c r="B59" i="21"/>
  <c r="B319" i="22" s="1"/>
  <c r="B60" i="21"/>
  <c r="B325" i="22" s="1"/>
  <c r="B61" i="21"/>
  <c r="B331" i="22" s="1"/>
  <c r="B62" i="21"/>
  <c r="B337" i="22" s="1"/>
  <c r="B63" i="21"/>
  <c r="B343" i="22" s="1"/>
  <c r="B64" i="21"/>
  <c r="B349" i="22" s="1"/>
  <c r="B65" i="21"/>
  <c r="B355" i="22" s="1"/>
  <c r="B66" i="21"/>
  <c r="B361" i="22" s="1"/>
  <c r="B67" i="21"/>
  <c r="B367" i="22" s="1"/>
  <c r="B68" i="21"/>
  <c r="B373" i="22" s="1"/>
  <c r="B69" i="21"/>
  <c r="B379" i="22" s="1"/>
  <c r="B70" i="21"/>
  <c r="B385" i="22" s="1"/>
  <c r="A58" i="21"/>
  <c r="A313" i="22" s="1"/>
  <c r="D58" i="20"/>
  <c r="H58" i="20"/>
  <c r="I58" i="20"/>
  <c r="K58" i="20"/>
  <c r="L58" i="20"/>
  <c r="A59" i="21"/>
  <c r="A319" i="22" s="1"/>
  <c r="D59" i="20"/>
  <c r="H59" i="20"/>
  <c r="I59" i="20"/>
  <c r="K59" i="20"/>
  <c r="L59" i="20"/>
  <c r="A60" i="21"/>
  <c r="A325" i="22" s="1"/>
  <c r="D60" i="20"/>
  <c r="H60" i="20"/>
  <c r="I60" i="20"/>
  <c r="K60" i="20"/>
  <c r="L60" i="20"/>
  <c r="A61" i="21"/>
  <c r="A331" i="22" s="1"/>
  <c r="D61" i="20"/>
  <c r="H61" i="20"/>
  <c r="I61" i="20"/>
  <c r="K61" i="20"/>
  <c r="L61" i="20"/>
  <c r="A62" i="21"/>
  <c r="A337" i="22" s="1"/>
  <c r="D62" i="20"/>
  <c r="H62" i="20"/>
  <c r="I62" i="20"/>
  <c r="K62" i="20"/>
  <c r="L62" i="20"/>
  <c r="A63" i="21"/>
  <c r="A343" i="22" s="1"/>
  <c r="D63" i="20"/>
  <c r="H63" i="20"/>
  <c r="I63" i="20"/>
  <c r="K63" i="20"/>
  <c r="L63" i="20"/>
  <c r="A64" i="21"/>
  <c r="A349" i="22" s="1"/>
  <c r="D64" i="20"/>
  <c r="H64" i="20"/>
  <c r="I64" i="20"/>
  <c r="K64" i="20"/>
  <c r="L64" i="20"/>
  <c r="A65" i="21"/>
  <c r="A355" i="22" s="1"/>
  <c r="D65" i="20"/>
  <c r="E65" i="20" s="1"/>
  <c r="C355" i="22" s="1" a="1"/>
  <c r="C355" i="22" s="1"/>
  <c r="T355" i="22" s="1"/>
  <c r="T356" i="22" s="1"/>
  <c r="T357" i="22" s="1"/>
  <c r="T358" i="22" s="1"/>
  <c r="T359" i="22" s="1"/>
  <c r="T360" i="22" s="1"/>
  <c r="H65" i="20"/>
  <c r="I65" i="20"/>
  <c r="K65" i="20"/>
  <c r="L65" i="20"/>
  <c r="A66" i="21"/>
  <c r="A361" i="22" s="1"/>
  <c r="D66" i="20"/>
  <c r="F66" i="20" s="1"/>
  <c r="C66" i="21" s="1"/>
  <c r="E66" i="20"/>
  <c r="C361" i="22" s="1" a="1"/>
  <c r="C361" i="22" s="1"/>
  <c r="T361" i="22" s="1"/>
  <c r="T362" i="22" s="1"/>
  <c r="T363" i="22" s="1"/>
  <c r="T364" i="22" s="1"/>
  <c r="T365" i="22" s="1"/>
  <c r="T366" i="22" s="1"/>
  <c r="H66" i="20"/>
  <c r="I66" i="20"/>
  <c r="K66" i="20"/>
  <c r="L66" i="20"/>
  <c r="A67" i="21"/>
  <c r="A367" i="22" s="1"/>
  <c r="D67" i="20"/>
  <c r="E67" i="20" s="1"/>
  <c r="C367" i="22" s="1" a="1"/>
  <c r="C367" i="22" s="1"/>
  <c r="T367" i="22" s="1"/>
  <c r="T368" i="22" s="1"/>
  <c r="T369" i="22" s="1"/>
  <c r="T370" i="22" s="1"/>
  <c r="T371" i="22" s="1"/>
  <c r="T372" i="22" s="1"/>
  <c r="H67" i="20"/>
  <c r="I67" i="20"/>
  <c r="K67" i="20"/>
  <c r="L67" i="20"/>
  <c r="A68" i="21"/>
  <c r="A373" i="22" s="1"/>
  <c r="D68" i="20"/>
  <c r="E68" i="20"/>
  <c r="C373" i="22" s="1" a="1"/>
  <c r="C373" i="22" s="1"/>
  <c r="T373" i="22" s="1"/>
  <c r="T374" i="22" s="1"/>
  <c r="T375" i="22" s="1"/>
  <c r="T376" i="22" s="1"/>
  <c r="T377" i="22" s="1"/>
  <c r="T378" i="22" s="1"/>
  <c r="F68" i="20"/>
  <c r="C68" i="21" s="1"/>
  <c r="H68" i="20"/>
  <c r="I68" i="20"/>
  <c r="K68" i="20"/>
  <c r="L68" i="20"/>
  <c r="A69" i="21"/>
  <c r="A379" i="22" s="1"/>
  <c r="D69" i="20"/>
  <c r="H69" i="20"/>
  <c r="I69" i="20"/>
  <c r="K69" i="20"/>
  <c r="L69" i="20"/>
  <c r="A70" i="21"/>
  <c r="A385" i="22" s="1"/>
  <c r="D70" i="20"/>
  <c r="H70" i="20"/>
  <c r="I70" i="20"/>
  <c r="K70" i="20"/>
  <c r="L70" i="20"/>
  <c r="A71" i="21"/>
  <c r="A391" i="22" s="1"/>
  <c r="D71" i="20"/>
  <c r="E71" i="20" s="1"/>
  <c r="C391" i="22" s="1" a="1"/>
  <c r="C391" i="22" s="1"/>
  <c r="T391" i="22" s="1"/>
  <c r="T392" i="22" s="1"/>
  <c r="T393" i="22" s="1"/>
  <c r="T394" i="22" s="1"/>
  <c r="T395" i="22" s="1"/>
  <c r="T396" i="22" s="1"/>
  <c r="H71" i="20"/>
  <c r="I71" i="20"/>
  <c r="K71" i="20"/>
  <c r="L71" i="20"/>
  <c r="A72" i="21"/>
  <c r="A397" i="22" s="1"/>
  <c r="D72" i="20"/>
  <c r="E72" i="20" s="1"/>
  <c r="H72" i="20"/>
  <c r="I72" i="20"/>
  <c r="K72" i="20"/>
  <c r="L72" i="20"/>
  <c r="A73" i="21"/>
  <c r="A403" i="22" s="1"/>
  <c r="D73" i="20"/>
  <c r="E73" i="20" s="1"/>
  <c r="H73" i="20"/>
  <c r="I73" i="20"/>
  <c r="K73" i="20"/>
  <c r="L73" i="20"/>
  <c r="M73" i="20"/>
  <c r="N73" i="20"/>
  <c r="A74" i="21"/>
  <c r="A409" i="22" s="1"/>
  <c r="D74" i="20"/>
  <c r="E74" i="20"/>
  <c r="F74" i="20"/>
  <c r="H74" i="20"/>
  <c r="I74" i="20"/>
  <c r="K74" i="20"/>
  <c r="L74" i="20"/>
  <c r="A27" i="21"/>
  <c r="A127" i="22" s="1"/>
  <c r="D27" i="20"/>
  <c r="E27" i="20"/>
  <c r="C127" i="22" s="1" a="1"/>
  <c r="C127" i="22" s="1"/>
  <c r="T127" i="22" s="1"/>
  <c r="T128" i="22" s="1"/>
  <c r="T129" i="22" s="1"/>
  <c r="T130" i="22" s="1"/>
  <c r="T131" i="22" s="1"/>
  <c r="T132" i="22" s="1"/>
  <c r="F27" i="20"/>
  <c r="C27" i="21" s="1"/>
  <c r="H27" i="20"/>
  <c r="I27" i="20"/>
  <c r="K27" i="20"/>
  <c r="L27" i="20"/>
  <c r="A28" i="21"/>
  <c r="A133" i="22" s="1"/>
  <c r="D28" i="20"/>
  <c r="H28" i="20"/>
  <c r="I28" i="20"/>
  <c r="K28" i="20"/>
  <c r="L28" i="20"/>
  <c r="A29" i="21"/>
  <c r="A139" i="22" s="1"/>
  <c r="D29" i="20"/>
  <c r="E29" i="20" s="1"/>
  <c r="C139" i="22" s="1" a="1"/>
  <c r="C139" i="22" s="1"/>
  <c r="T139" i="22" s="1"/>
  <c r="T140" i="22" s="1"/>
  <c r="T141" i="22" s="1"/>
  <c r="T142" i="22" s="1"/>
  <c r="T143" i="22" s="1"/>
  <c r="T144" i="22" s="1"/>
  <c r="H29" i="20"/>
  <c r="I29" i="20"/>
  <c r="K29" i="20"/>
  <c r="L29" i="20"/>
  <c r="A30" i="21"/>
  <c r="A145" i="22" s="1"/>
  <c r="D30" i="20"/>
  <c r="E30" i="20" s="1"/>
  <c r="C145" i="22" s="1" a="1"/>
  <c r="C145" i="22" s="1"/>
  <c r="T145" i="22" s="1"/>
  <c r="T146" i="22" s="1"/>
  <c r="T147" i="22" s="1"/>
  <c r="T148" i="22" s="1"/>
  <c r="T149" i="22" s="1"/>
  <c r="T150" i="22" s="1"/>
  <c r="F30" i="20"/>
  <c r="C30" i="21" s="1"/>
  <c r="H30" i="20"/>
  <c r="I30" i="20"/>
  <c r="K30" i="20"/>
  <c r="L30" i="20"/>
  <c r="A31" i="21"/>
  <c r="A151" i="22" s="1"/>
  <c r="D31" i="20"/>
  <c r="F31" i="20" s="1"/>
  <c r="C31" i="21" s="1"/>
  <c r="E31" i="20"/>
  <c r="C151" i="22" s="1" a="1"/>
  <c r="C151" i="22" s="1"/>
  <c r="T151" i="22" s="1"/>
  <c r="T152" i="22" s="1"/>
  <c r="T153" i="22" s="1"/>
  <c r="T154" i="22" s="1"/>
  <c r="T155" i="22" s="1"/>
  <c r="T156" i="22" s="1"/>
  <c r="H31" i="20"/>
  <c r="I31" i="20"/>
  <c r="K31" i="20"/>
  <c r="L31" i="20"/>
  <c r="A32" i="21"/>
  <c r="A157" i="22" s="1"/>
  <c r="D32" i="20"/>
  <c r="H32" i="20"/>
  <c r="I32" i="20"/>
  <c r="K32" i="20"/>
  <c r="L32" i="20"/>
  <c r="A33" i="21"/>
  <c r="A163" i="22" s="1"/>
  <c r="D33" i="20"/>
  <c r="H33" i="20"/>
  <c r="I33" i="20"/>
  <c r="K33" i="20"/>
  <c r="L33" i="20"/>
  <c r="A34" i="21"/>
  <c r="A169" i="22" s="1"/>
  <c r="D34" i="20"/>
  <c r="E34" i="20" s="1"/>
  <c r="C169" i="22" s="1" a="1"/>
  <c r="C169" i="22" s="1"/>
  <c r="T169" i="22" s="1"/>
  <c r="T170" i="22" s="1"/>
  <c r="T171" i="22" s="1"/>
  <c r="T172" i="22" s="1"/>
  <c r="T173" i="22" s="1"/>
  <c r="T174" i="22" s="1"/>
  <c r="H34" i="20"/>
  <c r="I34" i="20"/>
  <c r="K34" i="20"/>
  <c r="L34" i="20"/>
  <c r="A35" i="21"/>
  <c r="A175" i="22" s="1"/>
  <c r="D35" i="20"/>
  <c r="E35" i="20" s="1"/>
  <c r="C175" i="22" s="1" a="1"/>
  <c r="C175" i="22" s="1"/>
  <c r="T175" i="22" s="1"/>
  <c r="T176" i="22" s="1"/>
  <c r="T177" i="22" s="1"/>
  <c r="T178" i="22" s="1"/>
  <c r="T179" i="22" s="1"/>
  <c r="T180" i="22" s="1"/>
  <c r="H35" i="20"/>
  <c r="I35" i="20"/>
  <c r="K35" i="20"/>
  <c r="L35" i="20"/>
  <c r="A36" i="21"/>
  <c r="A181" i="22" s="1"/>
  <c r="D36" i="20"/>
  <c r="H36" i="20"/>
  <c r="I36" i="20"/>
  <c r="K36" i="20"/>
  <c r="L36" i="20"/>
  <c r="A37" i="21"/>
  <c r="A187" i="22" s="1"/>
  <c r="D37" i="20"/>
  <c r="H37" i="20"/>
  <c r="I37" i="20"/>
  <c r="K37" i="20"/>
  <c r="L37" i="20"/>
  <c r="A38" i="21"/>
  <c r="A193" i="22" s="1"/>
  <c r="D38" i="20"/>
  <c r="H38" i="20"/>
  <c r="I38" i="20"/>
  <c r="K38" i="20"/>
  <c r="L38" i="20"/>
  <c r="A39" i="21"/>
  <c r="A199" i="22" s="1"/>
  <c r="D39" i="20"/>
  <c r="F39" i="20" s="1"/>
  <c r="C39" i="21" s="1"/>
  <c r="E39" i="20"/>
  <c r="C199" i="22" s="1" a="1"/>
  <c r="C199" i="22" s="1"/>
  <c r="T199" i="22" s="1"/>
  <c r="T200" i="22" s="1"/>
  <c r="T201" i="22" s="1"/>
  <c r="T202" i="22" s="1"/>
  <c r="T203" i="22" s="1"/>
  <c r="T204" i="22" s="1"/>
  <c r="H39" i="20"/>
  <c r="I39" i="20"/>
  <c r="K39" i="20"/>
  <c r="L39" i="20"/>
  <c r="A40" i="21"/>
  <c r="A205" i="22" s="1"/>
  <c r="D40" i="20"/>
  <c r="H40" i="20"/>
  <c r="I40" i="20"/>
  <c r="K40" i="20"/>
  <c r="L40" i="20"/>
  <c r="A41" i="21"/>
  <c r="A211" i="22" s="1"/>
  <c r="D41" i="20"/>
  <c r="H41" i="20"/>
  <c r="I41" i="20"/>
  <c r="K41" i="20"/>
  <c r="L41" i="20"/>
  <c r="A42" i="21"/>
  <c r="A217" i="22" s="1"/>
  <c r="D42" i="20"/>
  <c r="E42" i="20" s="1"/>
  <c r="C217" i="22" s="1" a="1"/>
  <c r="C217" i="22" s="1"/>
  <c r="T217" i="22" s="1"/>
  <c r="T218" i="22" s="1"/>
  <c r="T219" i="22" s="1"/>
  <c r="T220" i="22" s="1"/>
  <c r="T221" i="22" s="1"/>
  <c r="T222" i="22" s="1"/>
  <c r="H42" i="20"/>
  <c r="I42" i="20"/>
  <c r="K42" i="20"/>
  <c r="M42" i="20" s="1"/>
  <c r="L42" i="20"/>
  <c r="A43" i="21"/>
  <c r="A223" i="22" s="1"/>
  <c r="D43" i="20"/>
  <c r="E43" i="20"/>
  <c r="C223" i="22" s="1" a="1"/>
  <c r="C223" i="22" s="1"/>
  <c r="T223" i="22" s="1"/>
  <c r="T224" i="22" s="1"/>
  <c r="T225" i="22" s="1"/>
  <c r="T226" i="22" s="1"/>
  <c r="T227" i="22" s="1"/>
  <c r="T228" i="22" s="1"/>
  <c r="F43" i="20"/>
  <c r="C43" i="21" s="1"/>
  <c r="H43" i="20"/>
  <c r="I43" i="20"/>
  <c r="K43" i="20"/>
  <c r="L43" i="20"/>
  <c r="A44" i="21"/>
  <c r="A229" i="22" s="1"/>
  <c r="D44" i="20"/>
  <c r="E44" i="20"/>
  <c r="C229" i="22" s="1" a="1"/>
  <c r="C229" i="22" s="1"/>
  <c r="T229" i="22" s="1"/>
  <c r="T230" i="22" s="1"/>
  <c r="T231" i="22" s="1"/>
  <c r="T232" i="22" s="1"/>
  <c r="T233" i="22" s="1"/>
  <c r="T234" i="22" s="1"/>
  <c r="F44" i="20"/>
  <c r="C44" i="21" s="1"/>
  <c r="H44" i="20"/>
  <c r="I44" i="20"/>
  <c r="K44" i="20"/>
  <c r="L44" i="20"/>
  <c r="A45" i="21"/>
  <c r="A235" i="22" s="1"/>
  <c r="D45" i="20"/>
  <c r="E45" i="20" s="1"/>
  <c r="C235" i="22" s="1" a="1"/>
  <c r="C235" i="22" s="1"/>
  <c r="T235" i="22" s="1"/>
  <c r="T236" i="22" s="1"/>
  <c r="T237" i="22" s="1"/>
  <c r="T238" i="22" s="1"/>
  <c r="T239" i="22" s="1"/>
  <c r="T240" i="22" s="1"/>
  <c r="H45" i="20"/>
  <c r="I45" i="20"/>
  <c r="K45" i="20"/>
  <c r="L45" i="20"/>
  <c r="A46" i="21"/>
  <c r="A241" i="22" s="1"/>
  <c r="D46" i="20"/>
  <c r="H46" i="20"/>
  <c r="I46" i="20"/>
  <c r="K46" i="20"/>
  <c r="L46" i="20"/>
  <c r="A47" i="21"/>
  <c r="A247" i="22" s="1"/>
  <c r="D47" i="20"/>
  <c r="F47" i="20" s="1"/>
  <c r="C47" i="21" s="1"/>
  <c r="E47" i="20"/>
  <c r="C247" i="22" s="1" a="1"/>
  <c r="C247" i="22" s="1"/>
  <c r="T247" i="22" s="1"/>
  <c r="T248" i="22" s="1"/>
  <c r="T249" i="22" s="1"/>
  <c r="T250" i="22" s="1"/>
  <c r="T251" i="22" s="1"/>
  <c r="T252" i="22" s="1"/>
  <c r="H47" i="20"/>
  <c r="I47" i="20"/>
  <c r="K47" i="20"/>
  <c r="L47" i="20"/>
  <c r="A48" i="21"/>
  <c r="A253" i="22" s="1"/>
  <c r="D48" i="20"/>
  <c r="H48" i="20"/>
  <c r="I48" i="20"/>
  <c r="K48" i="20"/>
  <c r="L48" i="20"/>
  <c r="A49" i="21"/>
  <c r="A259" i="22" s="1"/>
  <c r="D49" i="20"/>
  <c r="H49" i="20"/>
  <c r="I49" i="20"/>
  <c r="K49" i="20"/>
  <c r="L49" i="20"/>
  <c r="A50" i="21"/>
  <c r="A265" i="22" s="1"/>
  <c r="D50" i="20"/>
  <c r="E50" i="20" s="1"/>
  <c r="C265" i="22" s="1" a="1"/>
  <c r="C265" i="22" s="1"/>
  <c r="T265" i="22" s="1"/>
  <c r="T266" i="22" s="1"/>
  <c r="T267" i="22" s="1"/>
  <c r="T268" i="22" s="1"/>
  <c r="T269" i="22" s="1"/>
  <c r="T270" i="22" s="1"/>
  <c r="H50" i="20"/>
  <c r="I50" i="20"/>
  <c r="K50" i="20"/>
  <c r="L50" i="20"/>
  <c r="A51" i="21"/>
  <c r="A271" i="22" s="1"/>
  <c r="D51" i="20"/>
  <c r="H51" i="20"/>
  <c r="I51" i="20"/>
  <c r="K51" i="20"/>
  <c r="L51" i="20"/>
  <c r="A52" i="21"/>
  <c r="A277" i="22" s="1"/>
  <c r="D52" i="20"/>
  <c r="E52" i="20" s="1"/>
  <c r="C277" i="22" s="1" a="1"/>
  <c r="C277" i="22" s="1"/>
  <c r="T277" i="22" s="1"/>
  <c r="T278" i="22" s="1"/>
  <c r="T279" i="22" s="1"/>
  <c r="T280" i="22" s="1"/>
  <c r="T281" i="22" s="1"/>
  <c r="T282" i="22" s="1"/>
  <c r="H52" i="20"/>
  <c r="I52" i="20"/>
  <c r="K52" i="20"/>
  <c r="L52" i="20"/>
  <c r="A53" i="21"/>
  <c r="A283" i="22" s="1"/>
  <c r="D53" i="20"/>
  <c r="E53" i="20"/>
  <c r="C283" i="22" s="1" a="1"/>
  <c r="C283" i="22" s="1"/>
  <c r="T283" i="22" s="1"/>
  <c r="T284" i="22" s="1"/>
  <c r="T285" i="22" s="1"/>
  <c r="T286" i="22" s="1"/>
  <c r="T287" i="22" s="1"/>
  <c r="T288" i="22" s="1"/>
  <c r="F53" i="20"/>
  <c r="C53" i="21" s="1"/>
  <c r="H53" i="20"/>
  <c r="I53" i="20"/>
  <c r="K53" i="20"/>
  <c r="L53" i="20"/>
  <c r="A54" i="21"/>
  <c r="A289" i="22" s="1"/>
  <c r="D54" i="20"/>
  <c r="H54" i="20"/>
  <c r="I54" i="20"/>
  <c r="K54" i="20"/>
  <c r="L54" i="20"/>
  <c r="A55" i="21"/>
  <c r="A295" i="22" s="1"/>
  <c r="D55" i="20"/>
  <c r="H55" i="20"/>
  <c r="I55" i="20"/>
  <c r="K55" i="20"/>
  <c r="L55" i="20"/>
  <c r="A56" i="21"/>
  <c r="A301" i="22" s="1"/>
  <c r="D56" i="20"/>
  <c r="E56" i="20" s="1"/>
  <c r="C301" i="22" s="1" a="1"/>
  <c r="C301" i="22" s="1"/>
  <c r="T301" i="22" s="1"/>
  <c r="T302" i="22" s="1"/>
  <c r="T303" i="22" s="1"/>
  <c r="T304" i="22" s="1"/>
  <c r="T305" i="22" s="1"/>
  <c r="T306" i="22" s="1"/>
  <c r="H56" i="20"/>
  <c r="I56" i="20"/>
  <c r="K56" i="20"/>
  <c r="L56" i="20"/>
  <c r="A57" i="21"/>
  <c r="A307" i="22" s="1"/>
  <c r="D57" i="20"/>
  <c r="E57" i="20" s="1"/>
  <c r="C307" i="22" s="1" a="1"/>
  <c r="C307" i="22" s="1"/>
  <c r="T307" i="22" s="1"/>
  <c r="T308" i="22" s="1"/>
  <c r="T309" i="22" s="1"/>
  <c r="T310" i="22" s="1"/>
  <c r="T311" i="22" s="1"/>
  <c r="T312" i="22" s="1"/>
  <c r="H57" i="20"/>
  <c r="I57" i="20"/>
  <c r="K57" i="20"/>
  <c r="L57" i="20"/>
  <c r="B71" i="21"/>
  <c r="B391" i="22" s="1"/>
  <c r="B72" i="21"/>
  <c r="B397" i="22" s="1"/>
  <c r="A12" i="25"/>
  <c r="A11" i="25"/>
  <c r="A10" i="25"/>
  <c r="A9" i="25"/>
  <c r="A8" i="25"/>
  <c r="A7" i="25"/>
  <c r="B3" i="25"/>
  <c r="B3" i="24"/>
  <c r="A7" i="23"/>
  <c r="B3" i="23"/>
  <c r="L15" i="22"/>
  <c r="K15" i="22"/>
  <c r="I15" i="22"/>
  <c r="L14" i="22"/>
  <c r="K14" i="22"/>
  <c r="I14" i="22"/>
  <c r="L13" i="22"/>
  <c r="K13" i="22"/>
  <c r="I13" i="22"/>
  <c r="L9" i="22"/>
  <c r="K9" i="22"/>
  <c r="I9" i="22"/>
  <c r="L8" i="22"/>
  <c r="K8" i="22"/>
  <c r="I8" i="22"/>
  <c r="L7" i="22"/>
  <c r="K7" i="22"/>
  <c r="S7" i="22" s="1"/>
  <c r="B3" i="22"/>
  <c r="B3" i="21"/>
  <c r="L26" i="20"/>
  <c r="K26" i="20"/>
  <c r="I26" i="20"/>
  <c r="H26" i="20"/>
  <c r="D26" i="20"/>
  <c r="A26" i="21"/>
  <c r="A121" i="22" s="1"/>
  <c r="L25" i="20"/>
  <c r="K25" i="20"/>
  <c r="I25" i="20"/>
  <c r="H25" i="20"/>
  <c r="D25" i="20"/>
  <c r="A25" i="21"/>
  <c r="A115" i="22" s="1"/>
  <c r="L24" i="20"/>
  <c r="K24" i="20"/>
  <c r="I24" i="20"/>
  <c r="H24" i="20"/>
  <c r="D24" i="20"/>
  <c r="A24" i="21"/>
  <c r="A109" i="22" s="1"/>
  <c r="L23" i="20"/>
  <c r="K23" i="20"/>
  <c r="I23" i="20"/>
  <c r="H23" i="20"/>
  <c r="D23" i="20"/>
  <c r="A23" i="21"/>
  <c r="A103" i="22" s="1"/>
  <c r="L22" i="20"/>
  <c r="K22" i="20"/>
  <c r="I22" i="20"/>
  <c r="H22" i="20"/>
  <c r="D22" i="20"/>
  <c r="A22" i="21"/>
  <c r="A97" i="22" s="1"/>
  <c r="L21" i="20"/>
  <c r="K21" i="20"/>
  <c r="I21" i="20"/>
  <c r="H21" i="20"/>
  <c r="D21" i="20"/>
  <c r="A21" i="21"/>
  <c r="A91" i="22" s="1"/>
  <c r="L20" i="20"/>
  <c r="K20" i="20"/>
  <c r="I20" i="20"/>
  <c r="H20" i="20"/>
  <c r="D20" i="20"/>
  <c r="A20" i="21"/>
  <c r="A85" i="22" s="1"/>
  <c r="L19" i="20"/>
  <c r="K19" i="20"/>
  <c r="I19" i="20"/>
  <c r="H19" i="20"/>
  <c r="D19" i="20"/>
  <c r="A19" i="21"/>
  <c r="A79" i="22" s="1"/>
  <c r="L18" i="20"/>
  <c r="K18" i="20"/>
  <c r="I18" i="20"/>
  <c r="H18" i="20"/>
  <c r="A18" i="21"/>
  <c r="A73" i="22" s="1"/>
  <c r="L17" i="20"/>
  <c r="K17" i="20"/>
  <c r="I17" i="20"/>
  <c r="H17" i="20"/>
  <c r="D17" i="20"/>
  <c r="A17" i="21"/>
  <c r="A67" i="22" s="1"/>
  <c r="L16" i="20"/>
  <c r="K16" i="20"/>
  <c r="I16" i="20"/>
  <c r="H16" i="20"/>
  <c r="D16" i="20"/>
  <c r="A16" i="21"/>
  <c r="A61" i="22" s="1"/>
  <c r="L15" i="20"/>
  <c r="K15" i="20"/>
  <c r="I15" i="20"/>
  <c r="H15" i="20"/>
  <c r="D15" i="20"/>
  <c r="A15" i="21"/>
  <c r="A55" i="22" s="1"/>
  <c r="L14" i="20"/>
  <c r="K14" i="20"/>
  <c r="I14" i="20"/>
  <c r="H14" i="20"/>
  <c r="D14" i="20"/>
  <c r="A14" i="21"/>
  <c r="A49" i="22" s="1"/>
  <c r="L13" i="20"/>
  <c r="K13" i="20"/>
  <c r="I13" i="20"/>
  <c r="H13" i="20"/>
  <c r="D13" i="20"/>
  <c r="A13" i="21"/>
  <c r="A43" i="22" s="1"/>
  <c r="L12" i="20"/>
  <c r="K12" i="20"/>
  <c r="I12" i="20"/>
  <c r="H12" i="20"/>
  <c r="D12" i="20"/>
  <c r="A12" i="20"/>
  <c r="A12" i="21" s="1"/>
  <c r="A37" i="22" s="1"/>
  <c r="L11" i="20"/>
  <c r="K11" i="20"/>
  <c r="I11" i="20"/>
  <c r="H11" i="20"/>
  <c r="D11" i="20"/>
  <c r="A11" i="20"/>
  <c r="A11" i="21" s="1"/>
  <c r="A31" i="22" s="1"/>
  <c r="L10" i="20"/>
  <c r="K10" i="20"/>
  <c r="I10" i="20"/>
  <c r="H10" i="20"/>
  <c r="D10" i="20"/>
  <c r="A10" i="20"/>
  <c r="A10" i="21" s="1"/>
  <c r="A25" i="22" s="1"/>
  <c r="L9" i="20"/>
  <c r="K9" i="20"/>
  <c r="I9" i="20"/>
  <c r="H9" i="20"/>
  <c r="D9" i="20"/>
  <c r="A9" i="20"/>
  <c r="A9" i="21" s="1"/>
  <c r="A19" i="22" s="1"/>
  <c r="L8" i="20"/>
  <c r="K8" i="20"/>
  <c r="I8" i="20"/>
  <c r="H8" i="20"/>
  <c r="D8" i="20"/>
  <c r="A8" i="20"/>
  <c r="A8" i="21" s="1"/>
  <c r="A13" i="22" s="1"/>
  <c r="L7" i="20"/>
  <c r="K7" i="20"/>
  <c r="I7" i="20"/>
  <c r="H7" i="20"/>
  <c r="D7" i="20"/>
  <c r="A7" i="20"/>
  <c r="A7" i="21" s="1"/>
  <c r="A7" i="22" s="1"/>
  <c r="B3" i="20"/>
  <c r="M70" i="20" l="1"/>
  <c r="M69" i="20"/>
  <c r="N69" i="20"/>
  <c r="D69" i="21" s="1"/>
  <c r="D379" i="22" a="1"/>
  <c r="D379" i="22" s="1"/>
  <c r="U379" i="22" s="1"/>
  <c r="U380" i="22" s="1"/>
  <c r="U381" i="22" s="1"/>
  <c r="U382" i="22" s="1"/>
  <c r="U383" i="22" s="1"/>
  <c r="U384" i="22" s="1"/>
  <c r="W379" i="22" s="1"/>
  <c r="F69" i="20"/>
  <c r="C69" i="21" s="1"/>
  <c r="E69" i="21" s="1"/>
  <c r="E69" i="20"/>
  <c r="C379" i="22" s="1" a="1"/>
  <c r="C379" i="22" s="1"/>
  <c r="T379" i="22" s="1"/>
  <c r="T380" i="22" s="1"/>
  <c r="T381" i="22" s="1"/>
  <c r="T382" i="22" s="1"/>
  <c r="T383" i="22" s="1"/>
  <c r="T384" i="22" s="1"/>
  <c r="V379" i="22" s="1"/>
  <c r="F70" i="20"/>
  <c r="C70" i="21" s="1"/>
  <c r="E70" i="20"/>
  <c r="C385" i="22" s="1" a="1"/>
  <c r="C385" i="22" s="1"/>
  <c r="T385" i="22" s="1"/>
  <c r="T386" i="22" s="1"/>
  <c r="T387" i="22" s="1"/>
  <c r="T388" i="22" s="1"/>
  <c r="T389" i="22" s="1"/>
  <c r="T390" i="22" s="1"/>
  <c r="V385" i="22" s="1"/>
  <c r="M62" i="20"/>
  <c r="M59" i="20"/>
  <c r="M63" i="20"/>
  <c r="M65" i="20"/>
  <c r="M67" i="20"/>
  <c r="M55" i="20"/>
  <c r="M64" i="20"/>
  <c r="M68" i="20"/>
  <c r="M60" i="20"/>
  <c r="N59" i="20"/>
  <c r="D59" i="21" s="1"/>
  <c r="D319" i="22" a="1"/>
  <c r="D319" i="22" s="1"/>
  <c r="U319" i="22" s="1"/>
  <c r="U320" i="22" s="1"/>
  <c r="U321" i="22" s="1"/>
  <c r="U322" i="22" s="1"/>
  <c r="U323" i="22" s="1"/>
  <c r="U324" i="22" s="1"/>
  <c r="W319" i="22" s="1"/>
  <c r="D325" i="22" a="1"/>
  <c r="D325" i="22" s="1"/>
  <c r="U325" i="22" s="1"/>
  <c r="U326" i="22" s="1"/>
  <c r="U327" i="22" s="1"/>
  <c r="U328" i="22" s="1"/>
  <c r="U329" i="22" s="1"/>
  <c r="U330" i="22" s="1"/>
  <c r="W325" i="22" s="1"/>
  <c r="N60" i="20"/>
  <c r="D60" i="21" s="1"/>
  <c r="D337" i="22" a="1"/>
  <c r="D337" i="22" s="1"/>
  <c r="U337" i="22" s="1"/>
  <c r="U338" i="22" s="1"/>
  <c r="U339" i="22" s="1"/>
  <c r="U340" i="22" s="1"/>
  <c r="U341" i="22" s="1"/>
  <c r="U342" i="22" s="1"/>
  <c r="W337" i="22" s="1"/>
  <c r="N62" i="20"/>
  <c r="D62" i="21" s="1"/>
  <c r="N63" i="20"/>
  <c r="D63" i="21" s="1"/>
  <c r="D343" i="22" a="1"/>
  <c r="D343" i="22" s="1"/>
  <c r="U343" i="22" s="1"/>
  <c r="U344" i="22" s="1"/>
  <c r="U345" i="22" s="1"/>
  <c r="U346" i="22" s="1"/>
  <c r="U347" i="22" s="1"/>
  <c r="U348" i="22" s="1"/>
  <c r="W343" i="22" s="1"/>
  <c r="N64" i="20"/>
  <c r="D64" i="21" s="1"/>
  <c r="D349" i="22" a="1"/>
  <c r="D349" i="22" s="1"/>
  <c r="U349" i="22" s="1"/>
  <c r="U350" i="22" s="1"/>
  <c r="U351" i="22" s="1"/>
  <c r="U352" i="22" s="1"/>
  <c r="U353" i="22" s="1"/>
  <c r="U354" i="22" s="1"/>
  <c r="W349" i="22" s="1"/>
  <c r="N65" i="20"/>
  <c r="D65" i="21" s="1"/>
  <c r="D355" i="22" a="1"/>
  <c r="D355" i="22" s="1"/>
  <c r="U355" i="22" s="1"/>
  <c r="U356" i="22" s="1"/>
  <c r="U357" i="22" s="1"/>
  <c r="U358" i="22" s="1"/>
  <c r="U359" i="22" s="1"/>
  <c r="U360" i="22" s="1"/>
  <c r="W355" i="22" s="1"/>
  <c r="D367" i="22" a="1"/>
  <c r="D367" i="22" s="1"/>
  <c r="U367" i="22" s="1"/>
  <c r="U368" i="22" s="1"/>
  <c r="U369" i="22" s="1"/>
  <c r="U370" i="22" s="1"/>
  <c r="U371" i="22" s="1"/>
  <c r="U372" i="22" s="1"/>
  <c r="W367" i="22" s="1"/>
  <c r="N67" i="20"/>
  <c r="D67" i="21" s="1"/>
  <c r="N68" i="20"/>
  <c r="D68" i="21" s="1"/>
  <c r="E68" i="21" s="1"/>
  <c r="D373" i="22" a="1"/>
  <c r="D373" i="22" s="1"/>
  <c r="U373" i="22" s="1"/>
  <c r="U374" i="22" s="1"/>
  <c r="U375" i="22" s="1"/>
  <c r="U376" i="22" s="1"/>
  <c r="U377" i="22" s="1"/>
  <c r="U378" i="22" s="1"/>
  <c r="W373" i="22" s="1"/>
  <c r="N55" i="20"/>
  <c r="D55" i="21" s="1"/>
  <c r="D295" i="22" a="1"/>
  <c r="D295" i="22" s="1"/>
  <c r="U295" i="22" s="1"/>
  <c r="U296" i="22" s="1"/>
  <c r="U297" i="22" s="1"/>
  <c r="U298" i="22" s="1"/>
  <c r="U299" i="22" s="1"/>
  <c r="U300" i="22" s="1"/>
  <c r="W295" i="22" s="1"/>
  <c r="E58" i="20"/>
  <c r="C313" i="22" s="1" a="1"/>
  <c r="C313" i="22" s="1"/>
  <c r="T313" i="22" s="1"/>
  <c r="T314" i="22" s="1"/>
  <c r="T315" i="22" s="1"/>
  <c r="T316" i="22" s="1"/>
  <c r="T317" i="22" s="1"/>
  <c r="T318" i="22" s="1"/>
  <c r="V313" i="22" s="1"/>
  <c r="F58" i="20"/>
  <c r="C58" i="21" s="1"/>
  <c r="E59" i="20"/>
  <c r="C319" i="22" s="1" a="1"/>
  <c r="C319" i="22" s="1"/>
  <c r="T319" i="22" s="1"/>
  <c r="T320" i="22" s="1"/>
  <c r="T321" i="22" s="1"/>
  <c r="T322" i="22" s="1"/>
  <c r="T323" i="22" s="1"/>
  <c r="T324" i="22" s="1"/>
  <c r="V319" i="22" s="1"/>
  <c r="F59" i="20"/>
  <c r="C59" i="21" s="1"/>
  <c r="E59" i="21" s="1"/>
  <c r="F60" i="20"/>
  <c r="C60" i="21" s="1"/>
  <c r="E60" i="21" s="1"/>
  <c r="E60" i="20"/>
  <c r="C325" i="22" s="1" a="1"/>
  <c r="C325" i="22" s="1"/>
  <c r="T325" i="22" s="1"/>
  <c r="T326" i="22" s="1"/>
  <c r="T327" i="22" s="1"/>
  <c r="T328" i="22" s="1"/>
  <c r="T329" i="22" s="1"/>
  <c r="T330" i="22" s="1"/>
  <c r="V325" i="22" s="1"/>
  <c r="F61" i="20"/>
  <c r="C61" i="21" s="1"/>
  <c r="E61" i="20"/>
  <c r="C331" i="22" s="1" a="1"/>
  <c r="C331" i="22" s="1"/>
  <c r="T331" i="22" s="1"/>
  <c r="T332" i="22" s="1"/>
  <c r="T333" i="22" s="1"/>
  <c r="T334" i="22" s="1"/>
  <c r="T335" i="22" s="1"/>
  <c r="T336" i="22" s="1"/>
  <c r="V331" i="22" s="1"/>
  <c r="F62" i="20"/>
  <c r="C62" i="21" s="1"/>
  <c r="E62" i="21" s="1"/>
  <c r="E62" i="20"/>
  <c r="C337" i="22" s="1" a="1"/>
  <c r="C337" i="22" s="1"/>
  <c r="T337" i="22" s="1"/>
  <c r="T338" i="22" s="1"/>
  <c r="T339" i="22" s="1"/>
  <c r="T340" i="22" s="1"/>
  <c r="T341" i="22" s="1"/>
  <c r="T342" i="22" s="1"/>
  <c r="V337" i="22" s="1"/>
  <c r="E63" i="20"/>
  <c r="C343" i="22" s="1" a="1"/>
  <c r="C343" i="22" s="1"/>
  <c r="T343" i="22" s="1"/>
  <c r="T344" i="22" s="1"/>
  <c r="T345" i="22" s="1"/>
  <c r="T346" i="22" s="1"/>
  <c r="T347" i="22" s="1"/>
  <c r="T348" i="22" s="1"/>
  <c r="V343" i="22" s="1"/>
  <c r="F63" i="20"/>
  <c r="C63" i="21" s="1"/>
  <c r="E64" i="20"/>
  <c r="C349" i="22" s="1" a="1"/>
  <c r="C349" i="22" s="1"/>
  <c r="T349" i="22" s="1"/>
  <c r="T350" i="22" s="1"/>
  <c r="T351" i="22" s="1"/>
  <c r="T352" i="22" s="1"/>
  <c r="T353" i="22" s="1"/>
  <c r="T354" i="22" s="1"/>
  <c r="V349" i="22" s="1"/>
  <c r="F64" i="20"/>
  <c r="C64" i="21" s="1"/>
  <c r="F55" i="20"/>
  <c r="C55" i="21" s="1"/>
  <c r="E55" i="20"/>
  <c r="C295" i="22" s="1" a="1"/>
  <c r="C295" i="22" s="1"/>
  <c r="T295" i="22" s="1"/>
  <c r="T296" i="22" s="1"/>
  <c r="T297" i="22" s="1"/>
  <c r="T298" i="22" s="1"/>
  <c r="T299" i="22" s="1"/>
  <c r="T300" i="22" s="1"/>
  <c r="V295" i="22" s="1"/>
  <c r="M53" i="20"/>
  <c r="M50" i="20"/>
  <c r="M52" i="20"/>
  <c r="M54" i="20"/>
  <c r="N50" i="20"/>
  <c r="D50" i="21" s="1"/>
  <c r="D265" i="22" a="1"/>
  <c r="D265" i="22" s="1"/>
  <c r="U265" i="22" s="1"/>
  <c r="U266" i="22" s="1"/>
  <c r="U267" i="22" s="1"/>
  <c r="U268" i="22" s="1"/>
  <c r="U269" i="22" s="1"/>
  <c r="U270" i="22" s="1"/>
  <c r="W265" i="22" s="1"/>
  <c r="D277" i="22" a="1"/>
  <c r="D277" i="22" s="1"/>
  <c r="U277" i="22" s="1"/>
  <c r="U278" i="22" s="1"/>
  <c r="U279" i="22" s="1"/>
  <c r="U280" i="22" s="1"/>
  <c r="U281" i="22" s="1"/>
  <c r="U282" i="22" s="1"/>
  <c r="W277" i="22" s="1"/>
  <c r="N52" i="20"/>
  <c r="D52" i="21" s="1"/>
  <c r="N53" i="20"/>
  <c r="D53" i="21" s="1"/>
  <c r="E53" i="21" s="1"/>
  <c r="D283" i="22" a="1"/>
  <c r="D283" i="22" s="1"/>
  <c r="U283" i="22" s="1"/>
  <c r="U284" i="22" s="1"/>
  <c r="U285" i="22" s="1"/>
  <c r="U286" i="22" s="1"/>
  <c r="U287" i="22" s="1"/>
  <c r="U288" i="22" s="1"/>
  <c r="W283" i="22" s="1"/>
  <c r="N54" i="20"/>
  <c r="D54" i="21" s="1"/>
  <c r="D289" i="22" a="1"/>
  <c r="D289" i="22" s="1"/>
  <c r="U289" i="22" s="1"/>
  <c r="U290" i="22" s="1"/>
  <c r="U291" i="22" s="1"/>
  <c r="U292" i="22" s="1"/>
  <c r="U293" i="22" s="1"/>
  <c r="U294" i="22" s="1"/>
  <c r="W289" i="22" s="1"/>
  <c r="F51" i="20"/>
  <c r="C51" i="21" s="1"/>
  <c r="E51" i="20"/>
  <c r="C271" i="22" s="1" a="1"/>
  <c r="C271" i="22" s="1"/>
  <c r="T271" i="22" s="1"/>
  <c r="T272" i="22" s="1"/>
  <c r="T273" i="22" s="1"/>
  <c r="T274" i="22" s="1"/>
  <c r="T275" i="22" s="1"/>
  <c r="T276" i="22" s="1"/>
  <c r="V271" i="22" s="1"/>
  <c r="E54" i="20"/>
  <c r="C289" i="22" s="1" a="1"/>
  <c r="C289" i="22" s="1"/>
  <c r="T289" i="22" s="1"/>
  <c r="T290" i="22" s="1"/>
  <c r="T291" i="22" s="1"/>
  <c r="T292" i="22" s="1"/>
  <c r="T293" i="22" s="1"/>
  <c r="T294" i="22" s="1"/>
  <c r="V289" i="22" s="1"/>
  <c r="F54" i="20"/>
  <c r="C54" i="21" s="1"/>
  <c r="M49" i="20"/>
  <c r="M48" i="20"/>
  <c r="E48" i="20"/>
  <c r="C253" i="22" s="1" a="1"/>
  <c r="C253" i="22" s="1"/>
  <c r="T253" i="22" s="1"/>
  <c r="T254" i="22" s="1"/>
  <c r="T255" i="22" s="1"/>
  <c r="T256" i="22" s="1"/>
  <c r="T257" i="22" s="1"/>
  <c r="T258" i="22" s="1"/>
  <c r="V253" i="22" s="1"/>
  <c r="F48" i="20"/>
  <c r="C48" i="21" s="1"/>
  <c r="E49" i="20"/>
  <c r="C259" i="22" s="1" a="1"/>
  <c r="C259" i="22" s="1"/>
  <c r="T259" i="22" s="1"/>
  <c r="T260" i="22" s="1"/>
  <c r="T261" i="22" s="1"/>
  <c r="T262" i="22" s="1"/>
  <c r="T263" i="22" s="1"/>
  <c r="T264" i="22" s="1"/>
  <c r="V259" i="22" s="1"/>
  <c r="F49" i="20"/>
  <c r="C49" i="21" s="1"/>
  <c r="M47" i="20"/>
  <c r="M45" i="20"/>
  <c r="D235" i="22" a="1"/>
  <c r="D235" i="22" s="1"/>
  <c r="U235" i="22" s="1"/>
  <c r="U236" i="22" s="1"/>
  <c r="U237" i="22" s="1"/>
  <c r="U238" i="22" s="1"/>
  <c r="U239" i="22" s="1"/>
  <c r="U240" i="22" s="1"/>
  <c r="W235" i="22" s="1"/>
  <c r="N45" i="20"/>
  <c r="D45" i="21" s="1"/>
  <c r="M44" i="20"/>
  <c r="N44" i="20"/>
  <c r="D44" i="21" s="1"/>
  <c r="E44" i="21" s="1"/>
  <c r="D229" i="22" a="1"/>
  <c r="D229" i="22" s="1"/>
  <c r="U229" i="22" s="1"/>
  <c r="U230" i="22" s="1"/>
  <c r="U231" i="22" s="1"/>
  <c r="U232" i="22" s="1"/>
  <c r="U233" i="22" s="1"/>
  <c r="U234" i="22" s="1"/>
  <c r="W229" i="22" s="1"/>
  <c r="M43" i="20"/>
  <c r="N42" i="20"/>
  <c r="D42" i="21" s="1"/>
  <c r="D217" i="22" a="1"/>
  <c r="D217" i="22" s="1"/>
  <c r="U217" i="22" s="1"/>
  <c r="U218" i="22" s="1"/>
  <c r="U219" i="22" s="1"/>
  <c r="U220" i="22" s="1"/>
  <c r="U221" i="22" s="1"/>
  <c r="U222" i="22" s="1"/>
  <c r="W217" i="22" s="1"/>
  <c r="E46" i="20"/>
  <c r="C241" i="22" s="1" a="1"/>
  <c r="C241" i="22" s="1"/>
  <c r="T241" i="22" s="1"/>
  <c r="T242" i="22" s="1"/>
  <c r="T243" i="22" s="1"/>
  <c r="T244" i="22" s="1"/>
  <c r="T245" i="22" s="1"/>
  <c r="T246" i="22" s="1"/>
  <c r="V241" i="22" s="1"/>
  <c r="F46" i="20"/>
  <c r="C46" i="21" s="1"/>
  <c r="F41" i="20"/>
  <c r="C41" i="21" s="1"/>
  <c r="E41" i="20"/>
  <c r="C211" i="22" s="1" a="1"/>
  <c r="C211" i="22" s="1"/>
  <c r="T211" i="22" s="1"/>
  <c r="T212" i="22" s="1"/>
  <c r="T213" i="22" s="1"/>
  <c r="T214" i="22" s="1"/>
  <c r="T215" i="22" s="1"/>
  <c r="T216" i="22" s="1"/>
  <c r="V211" i="22" s="1"/>
  <c r="E40" i="20"/>
  <c r="C205" i="22" s="1" a="1"/>
  <c r="C205" i="22" s="1"/>
  <c r="T205" i="22" s="1"/>
  <c r="T206" i="22" s="1"/>
  <c r="T207" i="22" s="1"/>
  <c r="T208" i="22" s="1"/>
  <c r="T209" i="22" s="1"/>
  <c r="T210" i="22" s="1"/>
  <c r="V205" i="22" s="1"/>
  <c r="F40" i="20"/>
  <c r="C40" i="21" s="1"/>
  <c r="M36" i="20"/>
  <c r="M34" i="20"/>
  <c r="M37" i="20"/>
  <c r="M32" i="20"/>
  <c r="M39" i="20"/>
  <c r="N32" i="20"/>
  <c r="D32" i="21" s="1"/>
  <c r="D157" i="22" a="1"/>
  <c r="D157" i="22" s="1"/>
  <c r="U157" i="22" s="1"/>
  <c r="U158" i="22" s="1"/>
  <c r="U159" i="22" s="1"/>
  <c r="U160" i="22" s="1"/>
  <c r="U161" i="22" s="1"/>
  <c r="U162" i="22" s="1"/>
  <c r="W157" i="22" s="1"/>
  <c r="N34" i="20"/>
  <c r="D34" i="21" s="1"/>
  <c r="D169" i="22" a="1"/>
  <c r="D169" i="22" s="1"/>
  <c r="U169" i="22" s="1"/>
  <c r="U170" i="22" s="1"/>
  <c r="U171" i="22" s="1"/>
  <c r="U172" i="22" s="1"/>
  <c r="U173" i="22" s="1"/>
  <c r="U174" i="22" s="1"/>
  <c r="W169" i="22" s="1"/>
  <c r="D181" i="22" a="1"/>
  <c r="D181" i="22" s="1"/>
  <c r="U181" i="22" s="1"/>
  <c r="U182" i="22" s="1"/>
  <c r="U183" i="22" s="1"/>
  <c r="U184" i="22" s="1"/>
  <c r="U185" i="22" s="1"/>
  <c r="U186" i="22" s="1"/>
  <c r="W181" i="22" s="1"/>
  <c r="N36" i="20"/>
  <c r="D36" i="21" s="1"/>
  <c r="N37" i="20"/>
  <c r="D37" i="21" s="1"/>
  <c r="D187" i="22" a="1"/>
  <c r="D187" i="22" s="1"/>
  <c r="U187" i="22" s="1"/>
  <c r="U188" i="22" s="1"/>
  <c r="U189" i="22" s="1"/>
  <c r="U190" i="22" s="1"/>
  <c r="U191" i="22" s="1"/>
  <c r="U192" i="22" s="1"/>
  <c r="W187" i="22" s="1"/>
  <c r="D199" i="22" a="1"/>
  <c r="D199" i="22" s="1"/>
  <c r="U199" i="22" s="1"/>
  <c r="U200" i="22" s="1"/>
  <c r="U201" i="22" s="1"/>
  <c r="U202" i="22" s="1"/>
  <c r="U203" i="22" s="1"/>
  <c r="U204" i="22" s="1"/>
  <c r="W199" i="22" s="1"/>
  <c r="N39" i="20"/>
  <c r="D39" i="21" s="1"/>
  <c r="E39" i="21" s="1"/>
  <c r="E32" i="20"/>
  <c r="C157" i="22" s="1" a="1"/>
  <c r="C157" i="22" s="1"/>
  <c r="T157" i="22" s="1"/>
  <c r="T158" i="22" s="1"/>
  <c r="T159" i="22" s="1"/>
  <c r="T160" i="22" s="1"/>
  <c r="T161" i="22" s="1"/>
  <c r="T162" i="22" s="1"/>
  <c r="V157" i="22" s="1"/>
  <c r="F32" i="20"/>
  <c r="C32" i="21" s="1"/>
  <c r="E32" i="21" s="1"/>
  <c r="F33" i="20"/>
  <c r="C33" i="21" s="1"/>
  <c r="E33" i="20"/>
  <c r="C163" i="22" s="1" a="1"/>
  <c r="C163" i="22" s="1"/>
  <c r="T163" i="22" s="1"/>
  <c r="T164" i="22" s="1"/>
  <c r="T165" i="22" s="1"/>
  <c r="T166" i="22" s="1"/>
  <c r="T167" i="22" s="1"/>
  <c r="T168" i="22" s="1"/>
  <c r="V163" i="22" s="1"/>
  <c r="E36" i="20"/>
  <c r="C181" i="22" s="1" a="1"/>
  <c r="C181" i="22" s="1"/>
  <c r="T181" i="22" s="1"/>
  <c r="T182" i="22" s="1"/>
  <c r="T183" i="22" s="1"/>
  <c r="T184" i="22" s="1"/>
  <c r="T185" i="22" s="1"/>
  <c r="T186" i="22" s="1"/>
  <c r="V181" i="22" s="1"/>
  <c r="F36" i="20"/>
  <c r="C36" i="21" s="1"/>
  <c r="E37" i="20"/>
  <c r="C187" i="22" s="1" a="1"/>
  <c r="C187" i="22" s="1"/>
  <c r="T187" i="22" s="1"/>
  <c r="T188" i="22" s="1"/>
  <c r="T189" i="22" s="1"/>
  <c r="T190" i="22" s="1"/>
  <c r="T191" i="22" s="1"/>
  <c r="T192" i="22" s="1"/>
  <c r="V187" i="22" s="1"/>
  <c r="F37" i="20"/>
  <c r="C37" i="21" s="1"/>
  <c r="E37" i="21" s="1"/>
  <c r="E38" i="20"/>
  <c r="C193" i="22" s="1" a="1"/>
  <c r="C193" i="22" s="1"/>
  <c r="T193" i="22" s="1"/>
  <c r="T194" i="22" s="1"/>
  <c r="T195" i="22" s="1"/>
  <c r="T196" i="22" s="1"/>
  <c r="T197" i="22" s="1"/>
  <c r="T198" i="22" s="1"/>
  <c r="V193" i="22" s="1"/>
  <c r="F38" i="20"/>
  <c r="C38" i="21" s="1"/>
  <c r="M31" i="20"/>
  <c r="M29" i="20"/>
  <c r="M28" i="20"/>
  <c r="N31" i="20"/>
  <c r="D31" i="21" s="1"/>
  <c r="E31" i="21" s="1"/>
  <c r="D151" i="22" a="1"/>
  <c r="D151" i="22" s="1"/>
  <c r="U151" i="22" s="1"/>
  <c r="U152" i="22" s="1"/>
  <c r="U153" i="22" s="1"/>
  <c r="U154" i="22" s="1"/>
  <c r="U155" i="22" s="1"/>
  <c r="U156" i="22" s="1"/>
  <c r="W151" i="22" s="1"/>
  <c r="D139" i="22" a="1"/>
  <c r="D139" i="22" s="1"/>
  <c r="U139" i="22" s="1"/>
  <c r="U140" i="22" s="1"/>
  <c r="U141" i="22" s="1"/>
  <c r="U142" i="22" s="1"/>
  <c r="U143" i="22" s="1"/>
  <c r="U144" i="22" s="1"/>
  <c r="W139" i="22" s="1"/>
  <c r="N29" i="20"/>
  <c r="D29" i="21" s="1"/>
  <c r="N28" i="20"/>
  <c r="D28" i="21" s="1"/>
  <c r="D133" i="22" a="1"/>
  <c r="D133" i="22" s="1"/>
  <c r="U133" i="22" s="1"/>
  <c r="U134" i="22" s="1"/>
  <c r="U135" i="22" s="1"/>
  <c r="U136" i="22" s="1"/>
  <c r="U137" i="22" s="1"/>
  <c r="U138" i="22" s="1"/>
  <c r="W133" i="22" s="1"/>
  <c r="M27" i="20"/>
  <c r="M25" i="20"/>
  <c r="E28" i="20"/>
  <c r="C133" i="22" s="1" a="1"/>
  <c r="C133" i="22" s="1"/>
  <c r="T133" i="22" s="1"/>
  <c r="T134" i="22" s="1"/>
  <c r="T135" i="22" s="1"/>
  <c r="T136" i="22" s="1"/>
  <c r="T137" i="22" s="1"/>
  <c r="T138" i="22" s="1"/>
  <c r="V133" i="22" s="1"/>
  <c r="F28" i="20"/>
  <c r="C28" i="21" s="1"/>
  <c r="E28" i="21" s="1"/>
  <c r="M24" i="20"/>
  <c r="M21" i="20"/>
  <c r="M17" i="20"/>
  <c r="M13" i="20"/>
  <c r="B73" i="21"/>
  <c r="B403" i="22" s="1"/>
  <c r="B74" i="21"/>
  <c r="B409" i="22" s="1"/>
  <c r="V307" i="22"/>
  <c r="F72" i="20"/>
  <c r="C72" i="21" s="1"/>
  <c r="V301" i="22"/>
  <c r="V409" i="22"/>
  <c r="V247" i="22"/>
  <c r="V151" i="22"/>
  <c r="V355" i="22"/>
  <c r="W397" i="22"/>
  <c r="V283" i="22"/>
  <c r="V391" i="22"/>
  <c r="V199" i="22"/>
  <c r="V265" i="22"/>
  <c r="V373" i="22"/>
  <c r="W409" i="22"/>
  <c r="V367" i="22"/>
  <c r="V361" i="22"/>
  <c r="W403" i="22"/>
  <c r="V145" i="22"/>
  <c r="V403" i="22"/>
  <c r="V223" i="22"/>
  <c r="V139" i="22"/>
  <c r="V169" i="22"/>
  <c r="V127" i="22"/>
  <c r="V235" i="22"/>
  <c r="V229" i="22"/>
  <c r="V277" i="22"/>
  <c r="B7" i="20"/>
  <c r="B7" i="21" s="1"/>
  <c r="B7" i="22" s="1"/>
  <c r="B42" i="21"/>
  <c r="B217" i="22" s="1"/>
  <c r="V175" i="22"/>
  <c r="M40" i="20"/>
  <c r="M57" i="20"/>
  <c r="M35" i="20"/>
  <c r="M71" i="20"/>
  <c r="M74" i="20"/>
  <c r="N74" i="20" s="1"/>
  <c r="M58" i="20"/>
  <c r="M72" i="20"/>
  <c r="N72" i="20" s="1"/>
  <c r="D72" i="21" s="1"/>
  <c r="F57" i="20"/>
  <c r="C57" i="21" s="1"/>
  <c r="M56" i="20"/>
  <c r="F52" i="20"/>
  <c r="C52" i="21" s="1"/>
  <c r="E52" i="21" s="1"/>
  <c r="M51" i="20"/>
  <c r="F45" i="20"/>
  <c r="C45" i="21" s="1"/>
  <c r="F35" i="20"/>
  <c r="C35" i="21" s="1"/>
  <c r="F29" i="20"/>
  <c r="C29" i="21" s="1"/>
  <c r="E29" i="21" s="1"/>
  <c r="F71" i="20"/>
  <c r="C71" i="21" s="1"/>
  <c r="F67" i="20"/>
  <c r="C67" i="21" s="1"/>
  <c r="M66" i="20"/>
  <c r="M46" i="20"/>
  <c r="M41" i="20"/>
  <c r="M30" i="20"/>
  <c r="M61" i="20"/>
  <c r="M7" i="20"/>
  <c r="M11" i="20"/>
  <c r="D31" i="22" s="1" a="1"/>
  <c r="D31" i="22" s="1"/>
  <c r="U31" i="22" s="1"/>
  <c r="U32" i="22" s="1"/>
  <c r="U33" i="22" s="1"/>
  <c r="U34" i="22" s="1"/>
  <c r="U35" i="22" s="1"/>
  <c r="U36" i="22" s="1"/>
  <c r="M15" i="20"/>
  <c r="M19" i="20"/>
  <c r="D79" i="22" s="1" a="1"/>
  <c r="D79" i="22" s="1"/>
  <c r="U79" i="22" s="1"/>
  <c r="U80" i="22" s="1"/>
  <c r="U81" i="22" s="1"/>
  <c r="U82" i="22" s="1"/>
  <c r="U83" i="22" s="1"/>
  <c r="U84" i="22" s="1"/>
  <c r="F56" i="20"/>
  <c r="C56" i="21" s="1"/>
  <c r="M38" i="20"/>
  <c r="M33" i="20"/>
  <c r="F73" i="20"/>
  <c r="F65" i="20"/>
  <c r="C65" i="21" s="1"/>
  <c r="E65" i="21" s="1"/>
  <c r="F50" i="20"/>
  <c r="C50" i="21" s="1"/>
  <c r="E50" i="21" s="1"/>
  <c r="F42" i="20"/>
  <c r="C42" i="21" s="1"/>
  <c r="F34" i="20"/>
  <c r="C34" i="21" s="1"/>
  <c r="E34" i="21" s="1"/>
  <c r="S14" i="22"/>
  <c r="S13" i="22"/>
  <c r="S15" i="22"/>
  <c r="S8" i="22"/>
  <c r="M9" i="20"/>
  <c r="M12" i="20"/>
  <c r="D37" i="22" s="1" a="1"/>
  <c r="D37" i="22" s="1"/>
  <c r="U37" i="22" s="1"/>
  <c r="U38" i="22" s="1"/>
  <c r="U39" i="22" s="1"/>
  <c r="U40" i="22" s="1"/>
  <c r="U41" i="22" s="1"/>
  <c r="U42" i="22" s="1"/>
  <c r="M16" i="20"/>
  <c r="M20" i="20"/>
  <c r="M8" i="20"/>
  <c r="M23" i="20"/>
  <c r="M10" i="20"/>
  <c r="M14" i="20"/>
  <c r="M18" i="20"/>
  <c r="M22" i="20"/>
  <c r="M26" i="20"/>
  <c r="B7" i="25"/>
  <c r="B7" i="23"/>
  <c r="B8" i="25"/>
  <c r="B9" i="25"/>
  <c r="B10" i="25"/>
  <c r="B11" i="25"/>
  <c r="B12" i="25"/>
  <c r="F7" i="20"/>
  <c r="C7" i="21" s="1"/>
  <c r="E7" i="20"/>
  <c r="C7" i="22" s="1" a="1"/>
  <c r="C7" i="22" s="1"/>
  <c r="D7" i="25"/>
  <c r="F8" i="20"/>
  <c r="C8" i="21" s="1"/>
  <c r="E8" i="20"/>
  <c r="C13" i="22" s="1" a="1"/>
  <c r="C13" i="22" s="1"/>
  <c r="F9" i="20"/>
  <c r="C9" i="21" s="1"/>
  <c r="E9" i="20"/>
  <c r="C19" i="22" s="1" a="1"/>
  <c r="C19" i="22" s="1"/>
  <c r="T19" i="22" s="1"/>
  <c r="T20" i="22" s="1"/>
  <c r="T21" i="22" s="1"/>
  <c r="T22" i="22" s="1"/>
  <c r="T23" i="22" s="1"/>
  <c r="T24" i="22" s="1"/>
  <c r="D9" i="25"/>
  <c r="F10" i="20"/>
  <c r="C10" i="21" s="1"/>
  <c r="E10" i="20"/>
  <c r="C25" i="22" s="1" a="1"/>
  <c r="C25" i="22" s="1"/>
  <c r="T25" i="22" s="1"/>
  <c r="T26" i="22" s="1"/>
  <c r="T27" i="22" s="1"/>
  <c r="T28" i="22" s="1"/>
  <c r="T29" i="22" s="1"/>
  <c r="T30" i="22" s="1"/>
  <c r="F11" i="20"/>
  <c r="C11" i="21" s="1"/>
  <c r="E11" i="20"/>
  <c r="C31" i="22" s="1" a="1"/>
  <c r="C31" i="22" s="1"/>
  <c r="T31" i="22" s="1"/>
  <c r="T32" i="22" s="1"/>
  <c r="T33" i="22" s="1"/>
  <c r="T34" i="22" s="1"/>
  <c r="T35" i="22" s="1"/>
  <c r="T36" i="22" s="1"/>
  <c r="D11" i="25"/>
  <c r="N11" i="20"/>
  <c r="D11" i="21" s="1"/>
  <c r="F12" i="20"/>
  <c r="C12" i="21" s="1"/>
  <c r="E12" i="20"/>
  <c r="C37" i="22" s="1" a="1"/>
  <c r="C37" i="22" s="1"/>
  <c r="T37" i="22" s="1"/>
  <c r="T38" i="22" s="1"/>
  <c r="T39" i="22" s="1"/>
  <c r="T40" i="22" s="1"/>
  <c r="T41" i="22" s="1"/>
  <c r="T42" i="22" s="1"/>
  <c r="D12" i="25"/>
  <c r="F13" i="20"/>
  <c r="C13" i="21" s="1"/>
  <c r="E13" i="20"/>
  <c r="C43" i="22" s="1" a="1"/>
  <c r="C43" i="22" s="1"/>
  <c r="T43" i="22" s="1"/>
  <c r="T44" i="22" s="1"/>
  <c r="T45" i="22" s="1"/>
  <c r="T46" i="22" s="1"/>
  <c r="T47" i="22" s="1"/>
  <c r="T48" i="22" s="1"/>
  <c r="F14" i="20"/>
  <c r="C14" i="21" s="1"/>
  <c r="E14" i="20"/>
  <c r="C49" i="22" s="1" a="1"/>
  <c r="C49" i="22" s="1"/>
  <c r="T49" i="22" s="1"/>
  <c r="T50" i="22" s="1"/>
  <c r="T51" i="22" s="1"/>
  <c r="T52" i="22" s="1"/>
  <c r="T53" i="22" s="1"/>
  <c r="T54" i="22" s="1"/>
  <c r="F15" i="20"/>
  <c r="C15" i="21" s="1"/>
  <c r="E15" i="20"/>
  <c r="C55" i="22" s="1" a="1"/>
  <c r="C55" i="22" s="1"/>
  <c r="T55" i="22" s="1"/>
  <c r="T56" i="22" s="1"/>
  <c r="T57" i="22" s="1"/>
  <c r="T58" i="22" s="1"/>
  <c r="T59" i="22" s="1"/>
  <c r="T60" i="22" s="1"/>
  <c r="F16" i="20"/>
  <c r="C16" i="21" s="1"/>
  <c r="E16" i="20"/>
  <c r="C61" i="22" s="1" a="1"/>
  <c r="C61" i="22" s="1"/>
  <c r="T61" i="22" s="1"/>
  <c r="T62" i="22" s="1"/>
  <c r="T63" i="22" s="1"/>
  <c r="T64" i="22" s="1"/>
  <c r="T65" i="22" s="1"/>
  <c r="T66" i="22" s="1"/>
  <c r="N16" i="20"/>
  <c r="D16" i="21" s="1"/>
  <c r="F17" i="20"/>
  <c r="C17" i="21" s="1"/>
  <c r="E17" i="20"/>
  <c r="C67" i="22" s="1" a="1"/>
  <c r="C67" i="22" s="1"/>
  <c r="T67" i="22" s="1"/>
  <c r="T68" i="22" s="1"/>
  <c r="T69" i="22" s="1"/>
  <c r="T70" i="22" s="1"/>
  <c r="T71" i="22" s="1"/>
  <c r="T72" i="22" s="1"/>
  <c r="N17" i="20"/>
  <c r="D17" i="21" s="1"/>
  <c r="F18" i="20"/>
  <c r="C18" i="21" s="1"/>
  <c r="C73" i="22" a="1"/>
  <c r="C73" i="22" s="1"/>
  <c r="T73" i="22" s="1"/>
  <c r="T74" i="22" s="1"/>
  <c r="T75" i="22" s="1"/>
  <c r="T76" i="22" s="1"/>
  <c r="T77" i="22" s="1"/>
  <c r="T78" i="22" s="1"/>
  <c r="F19" i="20"/>
  <c r="C19" i="21" s="1"/>
  <c r="E19" i="20"/>
  <c r="C79" i="22" s="1" a="1"/>
  <c r="C79" i="22" s="1"/>
  <c r="T79" i="22" s="1"/>
  <c r="T80" i="22" s="1"/>
  <c r="T81" i="22" s="1"/>
  <c r="T82" i="22" s="1"/>
  <c r="T83" i="22" s="1"/>
  <c r="T84" i="22" s="1"/>
  <c r="D19" i="25"/>
  <c r="N19" i="20"/>
  <c r="D19" i="21" s="1"/>
  <c r="F20" i="20"/>
  <c r="C20" i="21" s="1"/>
  <c r="E20" i="20"/>
  <c r="C85" i="22" s="1" a="1"/>
  <c r="C85" i="22" s="1"/>
  <c r="T85" i="22" s="1"/>
  <c r="T86" i="22" s="1"/>
  <c r="T87" i="22" s="1"/>
  <c r="T88" i="22" s="1"/>
  <c r="T89" i="22" s="1"/>
  <c r="T90" i="22" s="1"/>
  <c r="F21" i="20"/>
  <c r="C21" i="21" s="1"/>
  <c r="E21" i="20"/>
  <c r="C91" i="22" s="1" a="1"/>
  <c r="C91" i="22" s="1"/>
  <c r="T91" i="22" s="1"/>
  <c r="T92" i="22" s="1"/>
  <c r="T93" i="22" s="1"/>
  <c r="T94" i="22" s="1"/>
  <c r="T95" i="22" s="1"/>
  <c r="T96" i="22" s="1"/>
  <c r="F22" i="20"/>
  <c r="C22" i="21" s="1"/>
  <c r="E22" i="20"/>
  <c r="C97" i="22" s="1" a="1"/>
  <c r="C97" i="22" s="1"/>
  <c r="T97" i="22" s="1"/>
  <c r="T98" i="22" s="1"/>
  <c r="T99" i="22" s="1"/>
  <c r="T100" i="22" s="1"/>
  <c r="T101" i="22" s="1"/>
  <c r="T102" i="22" s="1"/>
  <c r="F23" i="20"/>
  <c r="C23" i="21" s="1"/>
  <c r="E23" i="20"/>
  <c r="C103" i="22" s="1" a="1"/>
  <c r="C103" i="22" s="1"/>
  <c r="T103" i="22" s="1"/>
  <c r="T104" i="22" s="1"/>
  <c r="T105" i="22" s="1"/>
  <c r="T106" i="22" s="1"/>
  <c r="T107" i="22" s="1"/>
  <c r="T108" i="22" s="1"/>
  <c r="F24" i="20"/>
  <c r="C24" i="21" s="1"/>
  <c r="E24" i="20"/>
  <c r="C109" i="22" s="1" a="1"/>
  <c r="C109" i="22" s="1"/>
  <c r="T109" i="22" s="1"/>
  <c r="T110" i="22" s="1"/>
  <c r="T111" i="22" s="1"/>
  <c r="T112" i="22" s="1"/>
  <c r="T113" i="22" s="1"/>
  <c r="T114" i="22" s="1"/>
  <c r="F25" i="20"/>
  <c r="C25" i="21" s="1"/>
  <c r="E25" i="20"/>
  <c r="C115" i="22" s="1" a="1"/>
  <c r="C115" i="22" s="1"/>
  <c r="T116" i="22" s="1"/>
  <c r="T117" i="22" s="1"/>
  <c r="T118" i="22" s="1"/>
  <c r="T119" i="22" s="1"/>
  <c r="T120" i="22" s="1"/>
  <c r="V115" i="22" s="1"/>
  <c r="F26" i="20"/>
  <c r="C26" i="21" s="1"/>
  <c r="E26" i="20"/>
  <c r="C121" i="22" s="1" a="1"/>
  <c r="C121" i="22" s="1"/>
  <c r="T121" i="22" s="1"/>
  <c r="T122" i="22" s="1"/>
  <c r="T123" i="22" s="1"/>
  <c r="T124" i="22" s="1"/>
  <c r="T125" i="22" s="1"/>
  <c r="T126" i="22" s="1"/>
  <c r="N71" i="20" l="1"/>
  <c r="D71" i="21" s="1"/>
  <c r="E71" i="21" s="1"/>
  <c r="D391" i="22" a="1"/>
  <c r="D391" i="22" s="1"/>
  <c r="U391" i="22" s="1"/>
  <c r="U392" i="22" s="1"/>
  <c r="U393" i="22" s="1"/>
  <c r="U394" i="22" s="1"/>
  <c r="U395" i="22" s="1"/>
  <c r="U396" i="22" s="1"/>
  <c r="W391" i="22" s="1"/>
  <c r="D385" i="22" a="1"/>
  <c r="D385" i="22" s="1"/>
  <c r="U385" i="22" s="1"/>
  <c r="U386" i="22" s="1"/>
  <c r="U387" i="22" s="1"/>
  <c r="U388" i="22" s="1"/>
  <c r="U389" i="22" s="1"/>
  <c r="U390" i="22" s="1"/>
  <c r="W385" i="22" s="1"/>
  <c r="N70" i="20"/>
  <c r="D70" i="21" s="1"/>
  <c r="E70" i="21" s="1"/>
  <c r="E63" i="21"/>
  <c r="E64" i="21"/>
  <c r="E55" i="21"/>
  <c r="E67" i="21"/>
  <c r="N57" i="20"/>
  <c r="D57" i="21" s="1"/>
  <c r="E57" i="21" s="1"/>
  <c r="D307" i="22" a="1"/>
  <c r="D307" i="22" s="1"/>
  <c r="U307" i="22" s="1"/>
  <c r="U308" i="22" s="1"/>
  <c r="U309" i="22" s="1"/>
  <c r="U310" i="22" s="1"/>
  <c r="U311" i="22" s="1"/>
  <c r="U312" i="22" s="1"/>
  <c r="W307" i="22" s="1"/>
  <c r="N58" i="20"/>
  <c r="D58" i="21" s="1"/>
  <c r="E58" i="21" s="1"/>
  <c r="D313" i="22" a="1"/>
  <c r="D313" i="22" s="1"/>
  <c r="U313" i="22" s="1"/>
  <c r="U314" i="22" s="1"/>
  <c r="U315" i="22" s="1"/>
  <c r="U316" i="22" s="1"/>
  <c r="U317" i="22" s="1"/>
  <c r="U318" i="22" s="1"/>
  <c r="W313" i="22" s="1"/>
  <c r="N56" i="20"/>
  <c r="D56" i="21" s="1"/>
  <c r="E56" i="21" s="1"/>
  <c r="D301" i="22" a="1"/>
  <c r="D301" i="22" s="1"/>
  <c r="U301" i="22" s="1"/>
  <c r="U302" i="22" s="1"/>
  <c r="U303" i="22" s="1"/>
  <c r="U304" i="22" s="1"/>
  <c r="U305" i="22" s="1"/>
  <c r="U306" i="22" s="1"/>
  <c r="W301" i="22" s="1"/>
  <c r="N66" i="20"/>
  <c r="D66" i="21" s="1"/>
  <c r="E66" i="21" s="1"/>
  <c r="D361" i="22" a="1"/>
  <c r="D361" i="22" s="1"/>
  <c r="U361" i="22" s="1"/>
  <c r="U362" i="22" s="1"/>
  <c r="U363" i="22" s="1"/>
  <c r="U364" i="22" s="1"/>
  <c r="U365" i="22" s="1"/>
  <c r="U366" i="22" s="1"/>
  <c r="W361" i="22" s="1"/>
  <c r="N61" i="20"/>
  <c r="D61" i="21" s="1"/>
  <c r="E61" i="21" s="1"/>
  <c r="D331" i="22" a="1"/>
  <c r="D331" i="22" s="1"/>
  <c r="U331" i="22" s="1"/>
  <c r="U332" i="22" s="1"/>
  <c r="U333" i="22" s="1"/>
  <c r="U334" i="22" s="1"/>
  <c r="U335" i="22" s="1"/>
  <c r="U336" i="22" s="1"/>
  <c r="W331" i="22" s="1"/>
  <c r="E54" i="21"/>
  <c r="N51" i="20"/>
  <c r="D51" i="21" s="1"/>
  <c r="E51" i="21" s="1"/>
  <c r="D271" i="22" a="1"/>
  <c r="D271" i="22" s="1"/>
  <c r="U271" i="22" s="1"/>
  <c r="U272" i="22" s="1"/>
  <c r="U273" i="22" s="1"/>
  <c r="U274" i="22" s="1"/>
  <c r="U275" i="22" s="1"/>
  <c r="U276" i="22" s="1"/>
  <c r="W271" i="22" s="1"/>
  <c r="D259" i="22" a="1"/>
  <c r="D259" i="22" s="1"/>
  <c r="U259" i="22" s="1"/>
  <c r="U260" i="22" s="1"/>
  <c r="U261" i="22" s="1"/>
  <c r="U262" i="22" s="1"/>
  <c r="U263" i="22" s="1"/>
  <c r="U264" i="22" s="1"/>
  <c r="W259" i="22" s="1"/>
  <c r="N49" i="20"/>
  <c r="D49" i="21" s="1"/>
  <c r="E49" i="21" s="1"/>
  <c r="D253" i="22" a="1"/>
  <c r="D253" i="22" s="1"/>
  <c r="U253" i="22" s="1"/>
  <c r="U254" i="22" s="1"/>
  <c r="U255" i="22" s="1"/>
  <c r="U256" i="22" s="1"/>
  <c r="U257" i="22" s="1"/>
  <c r="U258" i="22" s="1"/>
  <c r="W253" i="22" s="1"/>
  <c r="N48" i="20"/>
  <c r="D48" i="21" s="1"/>
  <c r="E48" i="21" s="1"/>
  <c r="D247" i="22" a="1"/>
  <c r="D247" i="22" s="1"/>
  <c r="U247" i="22" s="1"/>
  <c r="U248" i="22" s="1"/>
  <c r="U249" i="22" s="1"/>
  <c r="U250" i="22" s="1"/>
  <c r="U251" i="22" s="1"/>
  <c r="U252" i="22" s="1"/>
  <c r="W247" i="22" s="1"/>
  <c r="N47" i="20"/>
  <c r="D47" i="21" s="1"/>
  <c r="E47" i="21" s="1"/>
  <c r="N46" i="20"/>
  <c r="D46" i="21" s="1"/>
  <c r="E46" i="21" s="1"/>
  <c r="D241" i="22" a="1"/>
  <c r="D241" i="22" s="1"/>
  <c r="U241" i="22" s="1"/>
  <c r="U242" i="22" s="1"/>
  <c r="U243" i="22" s="1"/>
  <c r="U244" i="22" s="1"/>
  <c r="U245" i="22" s="1"/>
  <c r="U246" i="22" s="1"/>
  <c r="W241" i="22" s="1"/>
  <c r="E45" i="21"/>
  <c r="D223" i="22" a="1"/>
  <c r="D223" i="22" s="1"/>
  <c r="U223" i="22" s="1"/>
  <c r="U224" i="22" s="1"/>
  <c r="U225" i="22" s="1"/>
  <c r="U226" i="22" s="1"/>
  <c r="U227" i="22" s="1"/>
  <c r="U228" i="22" s="1"/>
  <c r="W223" i="22" s="1"/>
  <c r="N43" i="20"/>
  <c r="D43" i="21" s="1"/>
  <c r="E43" i="21" s="1"/>
  <c r="N41" i="20"/>
  <c r="D41" i="21" s="1"/>
  <c r="E41" i="21" s="1"/>
  <c r="D211" i="22" a="1"/>
  <c r="D211" i="22" s="1"/>
  <c r="U211" i="22" s="1"/>
  <c r="U212" i="22" s="1"/>
  <c r="U213" i="22" s="1"/>
  <c r="U214" i="22" s="1"/>
  <c r="U215" i="22" s="1"/>
  <c r="U216" i="22" s="1"/>
  <c r="W211" i="22" s="1"/>
  <c r="N40" i="20"/>
  <c r="D40" i="21" s="1"/>
  <c r="E40" i="21" s="1"/>
  <c r="D205" i="22" a="1"/>
  <c r="D205" i="22" s="1"/>
  <c r="U205" i="22" s="1"/>
  <c r="U206" i="22" s="1"/>
  <c r="U207" i="22" s="1"/>
  <c r="U208" i="22" s="1"/>
  <c r="U209" i="22" s="1"/>
  <c r="U210" i="22" s="1"/>
  <c r="W205" i="22" s="1"/>
  <c r="E36" i="21"/>
  <c r="N35" i="20"/>
  <c r="D35" i="21" s="1"/>
  <c r="E35" i="21" s="1"/>
  <c r="D175" i="22" a="1"/>
  <c r="D175" i="22" s="1"/>
  <c r="U175" i="22" s="1"/>
  <c r="U176" i="22" s="1"/>
  <c r="U177" i="22" s="1"/>
  <c r="U178" i="22" s="1"/>
  <c r="U179" i="22" s="1"/>
  <c r="U180" i="22" s="1"/>
  <c r="W175" i="22" s="1"/>
  <c r="N38" i="20"/>
  <c r="D38" i="21" s="1"/>
  <c r="E38" i="21" s="1"/>
  <c r="D193" i="22" a="1"/>
  <c r="D193" i="22" s="1"/>
  <c r="U193" i="22" s="1"/>
  <c r="U194" i="22" s="1"/>
  <c r="U195" i="22" s="1"/>
  <c r="U196" i="22" s="1"/>
  <c r="U197" i="22" s="1"/>
  <c r="U198" i="22" s="1"/>
  <c r="W193" i="22" s="1"/>
  <c r="N33" i="20"/>
  <c r="D33" i="21" s="1"/>
  <c r="E33" i="21" s="1"/>
  <c r="D163" i="22" a="1"/>
  <c r="D163" i="22" s="1"/>
  <c r="U163" i="22" s="1"/>
  <c r="U164" i="22" s="1"/>
  <c r="U165" i="22" s="1"/>
  <c r="U166" i="22" s="1"/>
  <c r="U167" i="22" s="1"/>
  <c r="U168" i="22" s="1"/>
  <c r="W163" i="22" s="1"/>
  <c r="N30" i="20"/>
  <c r="D30" i="21" s="1"/>
  <c r="E30" i="21" s="1"/>
  <c r="D145" i="22" a="1"/>
  <c r="D145" i="22" s="1"/>
  <c r="U145" i="22" s="1"/>
  <c r="U146" i="22" s="1"/>
  <c r="U147" i="22" s="1"/>
  <c r="U148" i="22" s="1"/>
  <c r="U149" i="22" s="1"/>
  <c r="U150" i="22" s="1"/>
  <c r="W145" i="22" s="1"/>
  <c r="D127" i="22" a="1"/>
  <c r="D127" i="22" s="1"/>
  <c r="U127" i="22" s="1"/>
  <c r="U128" i="22" s="1"/>
  <c r="U129" i="22" s="1"/>
  <c r="U130" i="22" s="1"/>
  <c r="U131" i="22" s="1"/>
  <c r="U132" i="22" s="1"/>
  <c r="W127" i="22" s="1"/>
  <c r="N27" i="20"/>
  <c r="D27" i="21" s="1"/>
  <c r="E27" i="21" s="1"/>
  <c r="D115" i="22" a="1"/>
  <c r="D115" i="22" s="1"/>
  <c r="U115" i="22" s="1"/>
  <c r="U116" i="22" s="1"/>
  <c r="U117" i="22" s="1"/>
  <c r="U118" i="22" s="1"/>
  <c r="U119" i="22" s="1"/>
  <c r="U120" i="22" s="1"/>
  <c r="D25" i="25"/>
  <c r="N25" i="20"/>
  <c r="D25" i="21" s="1"/>
  <c r="F25" i="25" s="1"/>
  <c r="N26" i="20"/>
  <c r="D26" i="21" s="1"/>
  <c r="D26" i="25"/>
  <c r="D121" i="22" a="1"/>
  <c r="D121" i="22" s="1"/>
  <c r="U121" i="22" s="1"/>
  <c r="U122" i="22" s="1"/>
  <c r="U123" i="22" s="1"/>
  <c r="U124" i="22" s="1"/>
  <c r="U125" i="22" s="1"/>
  <c r="U126" i="22" s="1"/>
  <c r="E25" i="21"/>
  <c r="G25" i="25" s="1"/>
  <c r="D109" i="22" a="1"/>
  <c r="D109" i="22" s="1"/>
  <c r="U109" i="22" s="1"/>
  <c r="N24" i="20"/>
  <c r="D24" i="25"/>
  <c r="N23" i="20"/>
  <c r="D23" i="21" s="1"/>
  <c r="D103" i="22" a="1"/>
  <c r="D103" i="22" s="1"/>
  <c r="U103" i="22" s="1"/>
  <c r="D91" i="22" a="1"/>
  <c r="D91" i="22" s="1"/>
  <c r="U91" i="22" s="1"/>
  <c r="D21" i="25"/>
  <c r="N21" i="20"/>
  <c r="D21" i="21" s="1"/>
  <c r="F21" i="25" s="1"/>
  <c r="D22" i="25"/>
  <c r="D97" i="22" a="1"/>
  <c r="D97" i="22" s="1"/>
  <c r="U97" i="22" s="1"/>
  <c r="U98" i="22" s="1"/>
  <c r="U99" i="22" s="1"/>
  <c r="U100" i="22" s="1"/>
  <c r="U101" i="22" s="1"/>
  <c r="U102" i="22" s="1"/>
  <c r="E21" i="21"/>
  <c r="G21" i="25" s="1"/>
  <c r="D20" i="25"/>
  <c r="D85" i="22" a="1"/>
  <c r="D85" i="22" s="1"/>
  <c r="U85" i="22" s="1"/>
  <c r="U86" i="22" s="1"/>
  <c r="U87" i="22" s="1"/>
  <c r="U88" i="22" s="1"/>
  <c r="U89" i="22" s="1"/>
  <c r="U90" i="22" s="1"/>
  <c r="E19" i="21"/>
  <c r="G19" i="25" s="1"/>
  <c r="F19" i="25"/>
  <c r="D18" i="25"/>
  <c r="D73" i="22" a="1"/>
  <c r="D73" i="22" s="1"/>
  <c r="U73" i="22" s="1"/>
  <c r="U74" i="22" s="1"/>
  <c r="U75" i="22" s="1"/>
  <c r="U76" i="22" s="1"/>
  <c r="U77" i="22" s="1"/>
  <c r="U78" i="22" s="1"/>
  <c r="D67" i="22" a="1"/>
  <c r="D67" i="22" s="1"/>
  <c r="U67" i="22" s="1"/>
  <c r="D17" i="25"/>
  <c r="F17" i="25"/>
  <c r="E17" i="21"/>
  <c r="G17" i="25" s="1"/>
  <c r="D16" i="25"/>
  <c r="D61" i="22" a="1"/>
  <c r="D61" i="22" s="1"/>
  <c r="U61" i="22" s="1"/>
  <c r="E16" i="21"/>
  <c r="G16" i="25" s="1"/>
  <c r="F16" i="25"/>
  <c r="D15" i="25"/>
  <c r="D55" i="22" a="1"/>
  <c r="D55" i="22" s="1"/>
  <c r="U55" i="22" s="1"/>
  <c r="U56" i="22" s="1"/>
  <c r="U57" i="22" s="1"/>
  <c r="U58" i="22" s="1"/>
  <c r="U59" i="22" s="1"/>
  <c r="U60" i="22" s="1"/>
  <c r="D43" i="22" a="1"/>
  <c r="D43" i="22" s="1"/>
  <c r="U43" i="22" s="1"/>
  <c r="D13" i="25"/>
  <c r="N13" i="20"/>
  <c r="D14" i="25"/>
  <c r="D49" i="22" a="1"/>
  <c r="D49" i="22" s="1"/>
  <c r="U49" i="22" s="1"/>
  <c r="U50" i="22" s="1"/>
  <c r="U51" i="22" s="1"/>
  <c r="U52" i="22" s="1"/>
  <c r="U53" i="22" s="1"/>
  <c r="U54" i="22" s="1"/>
  <c r="D7" i="21"/>
  <c r="F7" i="25" s="1"/>
  <c r="D7" i="22" a="1"/>
  <c r="D7" i="22" s="1"/>
  <c r="U7" i="22" s="1"/>
  <c r="U8" i="22" s="1"/>
  <c r="U9" i="22" s="1"/>
  <c r="U10" i="22" s="1"/>
  <c r="U11" i="22" s="1"/>
  <c r="U12" i="22" s="1"/>
  <c r="N9" i="20"/>
  <c r="D9" i="21" s="1"/>
  <c r="D19" i="22" a="1"/>
  <c r="D19" i="22" s="1"/>
  <c r="U19" i="22" s="1"/>
  <c r="N8" i="20"/>
  <c r="D8" i="21" s="1"/>
  <c r="D13" i="22" a="1"/>
  <c r="D13" i="22" s="1"/>
  <c r="U13" i="22" s="1"/>
  <c r="D10" i="25"/>
  <c r="D25" i="22" a="1"/>
  <c r="D25" i="22" s="1"/>
  <c r="U25" i="22" s="1"/>
  <c r="F11" i="25"/>
  <c r="E11" i="21"/>
  <c r="G11" i="25" s="1"/>
  <c r="E72" i="21"/>
  <c r="V397" i="22"/>
  <c r="V217" i="22"/>
  <c r="E42" i="21"/>
  <c r="G7" i="25"/>
  <c r="N15" i="20"/>
  <c r="D15" i="21" s="1"/>
  <c r="N18" i="20"/>
  <c r="D18" i="21" s="1"/>
  <c r="N20" i="20"/>
  <c r="D20" i="21" s="1"/>
  <c r="D23" i="25"/>
  <c r="D8" i="25"/>
  <c r="N10" i="20"/>
  <c r="D10" i="21" s="1"/>
  <c r="N14" i="20"/>
  <c r="D14" i="21" s="1"/>
  <c r="N22" i="20"/>
  <c r="D22" i="21" s="1"/>
  <c r="N12" i="20"/>
  <c r="D12" i="21" s="1"/>
  <c r="C26" i="25"/>
  <c r="E26" i="25"/>
  <c r="C25" i="25"/>
  <c r="E25" i="25"/>
  <c r="C24" i="25"/>
  <c r="E24" i="25"/>
  <c r="C23" i="25"/>
  <c r="E23" i="25"/>
  <c r="C22" i="25"/>
  <c r="E22" i="25"/>
  <c r="C21" i="25"/>
  <c r="E21" i="25"/>
  <c r="C20" i="25"/>
  <c r="E20" i="25"/>
  <c r="C19" i="25"/>
  <c r="E19" i="25"/>
  <c r="C18" i="25"/>
  <c r="E18" i="25"/>
  <c r="C17" i="25"/>
  <c r="E17" i="25"/>
  <c r="C16" i="25"/>
  <c r="E16" i="25"/>
  <c r="C15" i="25"/>
  <c r="E15" i="25"/>
  <c r="C14" i="25"/>
  <c r="E14" i="25"/>
  <c r="C13" i="25"/>
  <c r="E13" i="25"/>
  <c r="C12" i="25"/>
  <c r="E12" i="25"/>
  <c r="C11" i="25"/>
  <c r="E11" i="25"/>
  <c r="C10" i="25"/>
  <c r="E10" i="25"/>
  <c r="C9" i="25"/>
  <c r="E9" i="25"/>
  <c r="C8" i="25"/>
  <c r="T13" i="22"/>
  <c r="E8" i="25"/>
  <c r="C7" i="25"/>
  <c r="E7" i="25"/>
  <c r="I25" i="25" l="1"/>
  <c r="K25" i="25" s="1"/>
  <c r="W115" i="22"/>
  <c r="E26" i="21"/>
  <c r="G26" i="25" s="1"/>
  <c r="F26" i="25"/>
  <c r="I26" i="25"/>
  <c r="K26" i="25" s="1"/>
  <c r="W121" i="22"/>
  <c r="U110" i="22"/>
  <c r="D24" i="21"/>
  <c r="E24" i="21" s="1"/>
  <c r="G24" i="25" s="1"/>
  <c r="F24" i="25"/>
  <c r="F23" i="25"/>
  <c r="E23" i="21"/>
  <c r="G23" i="25" s="1"/>
  <c r="U104" i="22"/>
  <c r="U92" i="22"/>
  <c r="F22" i="25"/>
  <c r="E22" i="21"/>
  <c r="G22" i="25" s="1"/>
  <c r="F20" i="25"/>
  <c r="E20" i="21"/>
  <c r="G20" i="25" s="1"/>
  <c r="U68" i="22"/>
  <c r="F18" i="25"/>
  <c r="E18" i="21"/>
  <c r="G18" i="25" s="1"/>
  <c r="U62" i="22"/>
  <c r="F15" i="25"/>
  <c r="E15" i="21"/>
  <c r="G15" i="25" s="1"/>
  <c r="U44" i="22"/>
  <c r="U45" i="22" s="1"/>
  <c r="U46" i="22" s="1"/>
  <c r="D13" i="21"/>
  <c r="U20" i="22"/>
  <c r="F12" i="23"/>
  <c r="F14" i="25"/>
  <c r="E14" i="21"/>
  <c r="G14" i="25" s="1"/>
  <c r="F9" i="25"/>
  <c r="E9" i="21"/>
  <c r="G9" i="25" s="1"/>
  <c r="F8" i="25"/>
  <c r="E8" i="21"/>
  <c r="G8" i="25" s="1"/>
  <c r="J11" i="21"/>
  <c r="D12" i="24" s="1"/>
  <c r="J8" i="21"/>
  <c r="D9" i="24" s="1"/>
  <c r="I7" i="21"/>
  <c r="C8" i="24" s="1"/>
  <c r="M8" i="21"/>
  <c r="G9" i="24" s="1"/>
  <c r="I10" i="21"/>
  <c r="C11" i="24" s="1"/>
  <c r="J9" i="21"/>
  <c r="D10" i="24" s="1"/>
  <c r="J10" i="21"/>
  <c r="D11" i="24" s="1"/>
  <c r="I8" i="21"/>
  <c r="C9" i="24" s="1"/>
  <c r="M11" i="21"/>
  <c r="G12" i="24" s="1"/>
  <c r="K9" i="21"/>
  <c r="E10" i="24" s="1"/>
  <c r="K10" i="21"/>
  <c r="E11" i="24" s="1"/>
  <c r="K11" i="21"/>
  <c r="E12" i="24" s="1"/>
  <c r="I9" i="21"/>
  <c r="C10" i="24" s="1"/>
  <c r="L9" i="21"/>
  <c r="F10" i="24" s="1"/>
  <c r="K8" i="21"/>
  <c r="E9" i="24" s="1"/>
  <c r="J7" i="21"/>
  <c r="D8" i="24" s="1"/>
  <c r="M7" i="21"/>
  <c r="G8" i="24" s="1"/>
  <c r="L7" i="21"/>
  <c r="F8" i="24" s="1"/>
  <c r="L11" i="21"/>
  <c r="F12" i="24" s="1"/>
  <c r="L10" i="21"/>
  <c r="F11" i="24" s="1"/>
  <c r="M10" i="21"/>
  <c r="G11" i="24" s="1"/>
  <c r="M9" i="21"/>
  <c r="G10" i="24" s="1"/>
  <c r="L8" i="21"/>
  <c r="F9" i="24" s="1"/>
  <c r="K7" i="21"/>
  <c r="E8" i="24" s="1"/>
  <c r="I11" i="21"/>
  <c r="C12" i="24" s="1"/>
  <c r="U26" i="22"/>
  <c r="F10" i="25"/>
  <c r="E10" i="21"/>
  <c r="G10" i="25" s="1"/>
  <c r="F12" i="25"/>
  <c r="E12" i="21"/>
  <c r="G12" i="25" s="1"/>
  <c r="W7" i="22"/>
  <c r="T8" i="22"/>
  <c r="T9" i="22" s="1"/>
  <c r="T10" i="22" s="1"/>
  <c r="T14" i="22"/>
  <c r="E8" i="23"/>
  <c r="E12" i="23"/>
  <c r="U14" i="22"/>
  <c r="F8" i="23"/>
  <c r="H25" i="25"/>
  <c r="J25" i="25" s="1"/>
  <c r="H26" i="25"/>
  <c r="J26" i="25" s="1"/>
  <c r="V121" i="22"/>
  <c r="L25" i="25" l="1"/>
  <c r="N25" i="25" s="1"/>
  <c r="M25" i="25" s="1"/>
  <c r="P25" i="25" s="1"/>
  <c r="U111" i="22"/>
  <c r="L26" i="25"/>
  <c r="N26" i="25" s="1"/>
  <c r="M26" i="25" s="1"/>
  <c r="P26" i="25" s="1"/>
  <c r="U105" i="22"/>
  <c r="U93" i="22"/>
  <c r="U69" i="22"/>
  <c r="F7" i="23"/>
  <c r="K7" i="25" s="1"/>
  <c r="I7" i="25"/>
  <c r="U63" i="22"/>
  <c r="U47" i="22"/>
  <c r="G12" i="23"/>
  <c r="J20" i="29" s="1"/>
  <c r="E13" i="21"/>
  <c r="G13" i="25" s="1"/>
  <c r="F13" i="25"/>
  <c r="U21" i="22"/>
  <c r="U27" i="22"/>
  <c r="G8" i="23"/>
  <c r="B12" i="26"/>
  <c r="B13" i="26"/>
  <c r="B14" i="26"/>
  <c r="B11" i="26"/>
  <c r="T11" i="22"/>
  <c r="T12" i="22" s="1"/>
  <c r="U15" i="22"/>
  <c r="U16" i="22" s="1"/>
  <c r="U17" i="22" s="1"/>
  <c r="U18" i="22" s="1"/>
  <c r="F9" i="23"/>
  <c r="T15" i="22"/>
  <c r="T16" i="22" s="1"/>
  <c r="T17" i="22" s="1"/>
  <c r="T18" i="22" s="1"/>
  <c r="V13" i="22" s="1"/>
  <c r="E9" i="23"/>
  <c r="V7" i="22" l="1"/>
  <c r="C7" i="23"/>
  <c r="U112" i="22"/>
  <c r="U113" i="22" s="1"/>
  <c r="U114" i="22" s="1"/>
  <c r="U106" i="22"/>
  <c r="U107" i="22" s="1"/>
  <c r="U108" i="22" s="1"/>
  <c r="U94" i="22"/>
  <c r="U95" i="22" s="1"/>
  <c r="U96" i="22" s="1"/>
  <c r="U22" i="22"/>
  <c r="U23" i="22" s="1"/>
  <c r="U24" i="22" s="1"/>
  <c r="U70" i="22"/>
  <c r="U71" i="22" s="1"/>
  <c r="U72" i="22" s="1"/>
  <c r="U64" i="22"/>
  <c r="U65" i="22" s="1"/>
  <c r="U66" i="22" s="1"/>
  <c r="U48" i="22"/>
  <c r="B15" i="26"/>
  <c r="G9" i="23"/>
  <c r="J14" i="29" s="1"/>
  <c r="U28" i="22"/>
  <c r="U29" i="22" s="1"/>
  <c r="U30" i="22" s="1"/>
  <c r="I12" i="25"/>
  <c r="K12" i="25" s="1"/>
  <c r="W37" i="22"/>
  <c r="W31" i="22"/>
  <c r="I11" i="25"/>
  <c r="K11" i="25" s="1"/>
  <c r="E10" i="23"/>
  <c r="W79" i="22"/>
  <c r="I19" i="25"/>
  <c r="K19" i="25" s="1"/>
  <c r="F10" i="23"/>
  <c r="I24" i="25" l="1"/>
  <c r="K24" i="25" s="1"/>
  <c r="W109" i="22"/>
  <c r="I23" i="25"/>
  <c r="K23" i="25" s="1"/>
  <c r="W103" i="22"/>
  <c r="W91" i="22"/>
  <c r="I21" i="25"/>
  <c r="K21" i="25" s="1"/>
  <c r="I9" i="25"/>
  <c r="K9" i="25" s="1"/>
  <c r="W19" i="22"/>
  <c r="W67" i="22"/>
  <c r="I17" i="25"/>
  <c r="K17" i="25" s="1"/>
  <c r="W61" i="22"/>
  <c r="I16" i="25"/>
  <c r="K16" i="25" s="1"/>
  <c r="I13" i="25"/>
  <c r="K13" i="25" s="1"/>
  <c r="W43" i="22"/>
  <c r="C11" i="26"/>
  <c r="C14" i="26"/>
  <c r="C13" i="26"/>
  <c r="C12" i="26"/>
  <c r="C15" i="26"/>
  <c r="B18" i="26"/>
  <c r="I10" i="25"/>
  <c r="K10" i="25" s="1"/>
  <c r="W25" i="22"/>
  <c r="H7" i="25"/>
  <c r="I20" i="25"/>
  <c r="K20" i="25" s="1"/>
  <c r="W85" i="22"/>
  <c r="H20" i="25"/>
  <c r="J20" i="25" s="1"/>
  <c r="V85" i="22"/>
  <c r="H21" i="25"/>
  <c r="J21" i="25" s="1"/>
  <c r="V91" i="22"/>
  <c r="G10" i="23"/>
  <c r="J18" i="29" s="1"/>
  <c r="V79" i="22"/>
  <c r="H19" i="25"/>
  <c r="J19" i="25" s="1"/>
  <c r="L19" i="25" s="1"/>
  <c r="N19" i="25" s="1"/>
  <c r="M19" i="25" s="1"/>
  <c r="P19" i="25" s="1"/>
  <c r="H9" i="25"/>
  <c r="J9" i="25" s="1"/>
  <c r="V19" i="22"/>
  <c r="H12" i="25"/>
  <c r="J12" i="25" s="1"/>
  <c r="L12" i="25" s="1"/>
  <c r="N12" i="25" s="1"/>
  <c r="M12" i="25" s="1"/>
  <c r="P12" i="25" s="1"/>
  <c r="V37" i="22"/>
  <c r="H16" i="25"/>
  <c r="J16" i="25" s="1"/>
  <c r="V61" i="22"/>
  <c r="H17" i="25"/>
  <c r="J17" i="25" s="1"/>
  <c r="V67" i="22"/>
  <c r="I14" i="25"/>
  <c r="K14" i="25" s="1"/>
  <c r="W49" i="22"/>
  <c r="H23" i="25"/>
  <c r="J23" i="25" s="1"/>
  <c r="V103" i="22"/>
  <c r="I22" i="25"/>
  <c r="K22" i="25" s="1"/>
  <c r="W97" i="22"/>
  <c r="H11" i="25"/>
  <c r="J11" i="25" s="1"/>
  <c r="L11" i="25" s="1"/>
  <c r="N11" i="25" s="1"/>
  <c r="M11" i="25" s="1"/>
  <c r="P11" i="25" s="1"/>
  <c r="V31" i="22"/>
  <c r="V73" i="22"/>
  <c r="H18" i="25"/>
  <c r="J18" i="25" s="1"/>
  <c r="V43" i="22"/>
  <c r="H13" i="25"/>
  <c r="J13" i="25" s="1"/>
  <c r="V109" i="22"/>
  <c r="H24" i="25"/>
  <c r="J24" i="25" s="1"/>
  <c r="W55" i="22"/>
  <c r="I15" i="25"/>
  <c r="K15" i="25" s="1"/>
  <c r="H15" i="25"/>
  <c r="J15" i="25" s="1"/>
  <c r="V55" i="22"/>
  <c r="I18" i="25"/>
  <c r="K18" i="25" s="1"/>
  <c r="W73" i="22"/>
  <c r="H22" i="25"/>
  <c r="J22" i="25" s="1"/>
  <c r="V97" i="22"/>
  <c r="F11" i="23"/>
  <c r="W13" i="22"/>
  <c r="I8" i="25"/>
  <c r="K8" i="25" s="1"/>
  <c r="E11" i="23"/>
  <c r="H8" i="25"/>
  <c r="J8" i="25" s="1"/>
  <c r="V49" i="22"/>
  <c r="H14" i="25"/>
  <c r="J14" i="25" s="1"/>
  <c r="H10" i="25"/>
  <c r="J10" i="25" s="1"/>
  <c r="V25" i="22"/>
  <c r="L23" i="25" l="1"/>
  <c r="N23" i="25" s="1"/>
  <c r="M23" i="25" s="1"/>
  <c r="P23" i="25" s="1"/>
  <c r="L24" i="25"/>
  <c r="N24" i="25" s="1"/>
  <c r="M24" i="25" s="1"/>
  <c r="P24" i="25" s="1"/>
  <c r="L21" i="25"/>
  <c r="N21" i="25" s="1"/>
  <c r="M21" i="25" s="1"/>
  <c r="P21" i="25" s="1"/>
  <c r="L9" i="25"/>
  <c r="N9" i="25" s="1"/>
  <c r="M9" i="25" s="1"/>
  <c r="P9" i="25" s="1"/>
  <c r="L16" i="25"/>
  <c r="N16" i="25" s="1"/>
  <c r="M16" i="25" s="1"/>
  <c r="P16" i="25" s="1"/>
  <c r="L17" i="25"/>
  <c r="N17" i="25" s="1"/>
  <c r="M17" i="25" s="1"/>
  <c r="P17" i="25" s="1"/>
  <c r="L15" i="25"/>
  <c r="N15" i="25" s="1"/>
  <c r="M15" i="25" s="1"/>
  <c r="P15" i="25" s="1"/>
  <c r="L13" i="25"/>
  <c r="N13" i="25" s="1"/>
  <c r="M13" i="25" s="1"/>
  <c r="P13" i="25" s="1"/>
  <c r="L22" i="25"/>
  <c r="N22" i="25" s="1"/>
  <c r="M22" i="25" s="1"/>
  <c r="P22" i="25" s="1"/>
  <c r="L18" i="25"/>
  <c r="N18" i="25" s="1"/>
  <c r="M18" i="25" s="1"/>
  <c r="P18" i="25" s="1"/>
  <c r="L10" i="25"/>
  <c r="N10" i="25" s="1"/>
  <c r="M10" i="25" s="1"/>
  <c r="P10" i="25" s="1"/>
  <c r="L20" i="25"/>
  <c r="N20" i="25" s="1"/>
  <c r="M20" i="25" s="1"/>
  <c r="P20" i="25" s="1"/>
  <c r="L14" i="25"/>
  <c r="N14" i="25" s="1"/>
  <c r="M14" i="25" s="1"/>
  <c r="P14" i="25" s="1"/>
  <c r="O9" i="23"/>
  <c r="O10" i="24" s="1"/>
  <c r="G7" i="23"/>
  <c r="L7" i="25" s="1"/>
  <c r="L10" i="23"/>
  <c r="L11" i="24" s="1"/>
  <c r="O8" i="23"/>
  <c r="O9" i="24" s="1"/>
  <c r="N11" i="23"/>
  <c r="N12" i="24" s="1"/>
  <c r="K10" i="23"/>
  <c r="K11" i="24" s="1"/>
  <c r="L11" i="23"/>
  <c r="L12" i="24" s="1"/>
  <c r="L9" i="23"/>
  <c r="L10" i="24" s="1"/>
  <c r="K7" i="23"/>
  <c r="K8" i="24" s="1"/>
  <c r="M11" i="23"/>
  <c r="M12" i="24" s="1"/>
  <c r="M8" i="23"/>
  <c r="M9" i="24" s="1"/>
  <c r="O7" i="23"/>
  <c r="O8" i="24" s="1"/>
  <c r="K11" i="23"/>
  <c r="K12" i="24" s="1"/>
  <c r="M9" i="23"/>
  <c r="M10" i="24" s="1"/>
  <c r="M10" i="23"/>
  <c r="M11" i="24" s="1"/>
  <c r="O11" i="23"/>
  <c r="O12" i="24" s="1"/>
  <c r="L8" i="23"/>
  <c r="L9" i="24" s="1"/>
  <c r="O10" i="23"/>
  <c r="O11" i="24" s="1"/>
  <c r="N7" i="23"/>
  <c r="N8" i="24" s="1"/>
  <c r="L7" i="23"/>
  <c r="L8" i="24" s="1"/>
  <c r="M7" i="23"/>
  <c r="M8" i="24" s="1"/>
  <c r="G11" i="23"/>
  <c r="J19" i="29" s="1"/>
  <c r="N9" i="23"/>
  <c r="N10" i="24" s="1"/>
  <c r="N10" i="23"/>
  <c r="N11" i="24" s="1"/>
  <c r="K8" i="23"/>
  <c r="K9" i="24" s="1"/>
  <c r="N8" i="23"/>
  <c r="N9" i="24" s="1"/>
  <c r="K9" i="23"/>
  <c r="K10" i="24" s="1"/>
  <c r="D11" i="26" l="1"/>
  <c r="N8" i="25"/>
  <c r="D12" i="26"/>
  <c r="D13" i="26"/>
  <c r="N7" i="25"/>
  <c r="D14" i="26"/>
  <c r="M8" i="25" l="1"/>
  <c r="P8" i="25" s="1"/>
  <c r="O8" i="25"/>
  <c r="O7" i="25"/>
  <c r="M7" i="25"/>
  <c r="P7" i="25" s="1"/>
  <c r="D15" i="26"/>
  <c r="E11" i="26" s="1"/>
  <c r="P90" i="1"/>
  <c r="P91" i="1"/>
  <c r="P92" i="1"/>
  <c r="P93" i="1"/>
  <c r="P94" i="1"/>
  <c r="P95" i="1"/>
  <c r="P96" i="1"/>
  <c r="P97" i="1"/>
  <c r="P98" i="1"/>
  <c r="P99" i="1"/>
  <c r="P100" i="1"/>
  <c r="P101" i="1"/>
  <c r="P102" i="1"/>
  <c r="P103" i="1"/>
  <c r="P104" i="1"/>
  <c r="P105" i="1"/>
  <c r="P106" i="1"/>
  <c r="P107" i="1"/>
  <c r="P108" i="1"/>
  <c r="P109" i="1"/>
  <c r="P110" i="1"/>
  <c r="P111" i="1"/>
  <c r="P112" i="1"/>
  <c r="P113" i="1"/>
  <c r="P114" i="1"/>
  <c r="O90" i="1"/>
  <c r="O91" i="1"/>
  <c r="O92" i="1"/>
  <c r="O93" i="1"/>
  <c r="O94" i="1"/>
  <c r="O95" i="1"/>
  <c r="O96" i="1"/>
  <c r="O97" i="1"/>
  <c r="O98" i="1"/>
  <c r="O99" i="1"/>
  <c r="O100" i="1"/>
  <c r="O101" i="1"/>
  <c r="O102" i="1"/>
  <c r="O103" i="1"/>
  <c r="O104" i="1"/>
  <c r="O105" i="1"/>
  <c r="O106" i="1"/>
  <c r="O107" i="1"/>
  <c r="O108" i="1"/>
  <c r="O109" i="1"/>
  <c r="O110" i="1"/>
  <c r="O111" i="1"/>
  <c r="O112" i="1"/>
  <c r="O113" i="1"/>
  <c r="O114" i="1"/>
  <c r="N90" i="1"/>
  <c r="N91" i="1"/>
  <c r="N92" i="1"/>
  <c r="N93" i="1"/>
  <c r="N94" i="1"/>
  <c r="N95" i="1"/>
  <c r="N96" i="1"/>
  <c r="N97" i="1"/>
  <c r="N98" i="1"/>
  <c r="N99" i="1"/>
  <c r="N100" i="1"/>
  <c r="N101" i="1"/>
  <c r="N102" i="1"/>
  <c r="N103" i="1"/>
  <c r="N104" i="1"/>
  <c r="N105" i="1"/>
  <c r="N106" i="1"/>
  <c r="N107" i="1"/>
  <c r="N108" i="1"/>
  <c r="N109" i="1"/>
  <c r="N110" i="1"/>
  <c r="N111" i="1"/>
  <c r="N112" i="1"/>
  <c r="N113" i="1"/>
  <c r="N114" i="1"/>
  <c r="Q90" i="1"/>
  <c r="Q91" i="1"/>
  <c r="Q92" i="1"/>
  <c r="Q93" i="1"/>
  <c r="Q94" i="1"/>
  <c r="Q95" i="1"/>
  <c r="Q96" i="1"/>
  <c r="Q97" i="1"/>
  <c r="Q98" i="1"/>
  <c r="Q99" i="1"/>
  <c r="Q100" i="1"/>
  <c r="Q101" i="1"/>
  <c r="Q102" i="1"/>
  <c r="Q103" i="1"/>
  <c r="Q104" i="1"/>
  <c r="Q105" i="1"/>
  <c r="Q106" i="1"/>
  <c r="Q107" i="1"/>
  <c r="Q108" i="1"/>
  <c r="Q109" i="1"/>
  <c r="Q110" i="1"/>
  <c r="Q111" i="1"/>
  <c r="Q112" i="1"/>
  <c r="Q113" i="1"/>
  <c r="Q114" i="1"/>
  <c r="E14" i="26" l="1"/>
  <c r="E12" i="26"/>
  <c r="E15" i="26"/>
  <c r="E13" i="26"/>
  <c r="D18" i="26"/>
  <c r="Q81" i="1"/>
  <c r="P83" i="1"/>
  <c r="P86" i="1"/>
  <c r="P88" i="1"/>
  <c r="O84" i="1"/>
  <c r="P80" i="1"/>
  <c r="O86" i="1"/>
  <c r="Q86" i="1"/>
  <c r="P84" i="1"/>
  <c r="N83" i="1"/>
  <c r="N81" i="1"/>
  <c r="P81" i="1" l="1"/>
  <c r="O81" i="1"/>
  <c r="Q87" i="1"/>
  <c r="Q83" i="1"/>
  <c r="Q88" i="1"/>
  <c r="O83" i="1"/>
  <c r="Q80" i="1"/>
  <c r="N84" i="1"/>
  <c r="N86" i="1"/>
  <c r="P87" i="1"/>
  <c r="N87" i="1"/>
  <c r="O88" i="1"/>
  <c r="O80" i="1"/>
  <c r="O87" i="1"/>
  <c r="N88" i="1"/>
  <c r="N80" i="1"/>
  <c r="Q84" i="1"/>
  <c r="P82" i="1" l="1"/>
  <c r="N82" i="1"/>
  <c r="O82" i="1"/>
  <c r="Q82" i="1"/>
  <c r="O85" i="1"/>
  <c r="P85" i="1"/>
  <c r="N85" i="1"/>
  <c r="Q85" i="1"/>
  <c r="O89" i="1"/>
  <c r="P89" i="1"/>
  <c r="N89" i="1"/>
  <c r="Q89" i="1"/>
  <c r="P79" i="1" l="1"/>
  <c r="N79" i="1"/>
  <c r="Q79" i="1"/>
  <c r="O79" i="1"/>
  <c r="O73" i="1" l="1"/>
  <c r="P73" i="1"/>
  <c r="N73" i="1"/>
  <c r="Q73" i="1"/>
  <c r="P75" i="1" l="1"/>
  <c r="N75" i="1"/>
  <c r="Q75" i="1"/>
  <c r="O75" i="1"/>
  <c r="O77" i="1"/>
  <c r="P77" i="1"/>
  <c r="N77" i="1"/>
  <c r="Q77" i="1"/>
  <c r="P76" i="1"/>
  <c r="O76" i="1"/>
  <c r="N76" i="1"/>
  <c r="Q76" i="1"/>
  <c r="P78" i="1"/>
  <c r="O78" i="1"/>
  <c r="N78" i="1"/>
  <c r="Q78" i="1"/>
  <c r="P74" i="1"/>
  <c r="O74" i="1"/>
  <c r="N74" i="1"/>
  <c r="Q74" i="1"/>
  <c r="P70" i="1" l="1"/>
  <c r="O70" i="1"/>
  <c r="N70" i="1"/>
  <c r="Q70" i="1"/>
  <c r="P71" i="1"/>
  <c r="N71" i="1"/>
  <c r="Q71" i="1"/>
  <c r="O71" i="1"/>
  <c r="P72" i="1"/>
  <c r="O72" i="1"/>
  <c r="N72" i="1"/>
  <c r="Q72" i="1"/>
  <c r="P67" i="1" l="1"/>
  <c r="N67" i="1"/>
  <c r="Q67" i="1"/>
  <c r="O67" i="1"/>
  <c r="P68" i="1"/>
  <c r="O68" i="1"/>
  <c r="N68" i="1"/>
  <c r="Q68" i="1"/>
  <c r="O65" i="1"/>
  <c r="P65" i="1"/>
  <c r="N65" i="1"/>
  <c r="Q65" i="1"/>
  <c r="O69" i="1"/>
  <c r="P69" i="1"/>
  <c r="N69" i="1"/>
  <c r="Q69" i="1"/>
  <c r="P66" i="1"/>
  <c r="O66" i="1"/>
  <c r="N66" i="1"/>
  <c r="Q66" i="1"/>
  <c r="P62" i="1" l="1"/>
  <c r="O62" i="1"/>
  <c r="N62" i="1"/>
  <c r="Q62" i="1"/>
  <c r="P64" i="1"/>
  <c r="O64" i="1"/>
  <c r="N64" i="1"/>
  <c r="Q64" i="1"/>
  <c r="O61" i="1"/>
  <c r="P61" i="1"/>
  <c r="N61" i="1"/>
  <c r="Q61" i="1"/>
  <c r="P63" i="1"/>
  <c r="N63" i="1"/>
  <c r="Q63" i="1"/>
  <c r="O63" i="1"/>
  <c r="P58" i="1" l="1"/>
  <c r="O58" i="1"/>
  <c r="N58" i="1"/>
  <c r="P60" i="1"/>
  <c r="O60" i="1"/>
  <c r="N60" i="1"/>
  <c r="P59" i="1"/>
  <c r="N59" i="1"/>
  <c r="O59" i="1"/>
  <c r="Q58" i="1"/>
  <c r="Q60" i="1"/>
  <c r="Q59" i="1"/>
  <c r="P56" i="1" l="1"/>
  <c r="O56" i="1"/>
  <c r="N56" i="1"/>
  <c r="P55" i="1"/>
  <c r="N55" i="1"/>
  <c r="O55" i="1"/>
  <c r="O57" i="1"/>
  <c r="P57" i="1"/>
  <c r="N57" i="1"/>
  <c r="Q52" i="1"/>
  <c r="P52" i="1"/>
  <c r="O52" i="1"/>
  <c r="N52" i="1"/>
  <c r="Q46" i="1"/>
  <c r="P46" i="1"/>
  <c r="O46" i="1"/>
  <c r="N46" i="1"/>
  <c r="Q54" i="1"/>
  <c r="P54" i="1"/>
  <c r="O54" i="1"/>
  <c r="N54" i="1"/>
  <c r="Q51" i="1"/>
  <c r="P51" i="1"/>
  <c r="N51" i="1"/>
  <c r="O51" i="1"/>
  <c r="Q47" i="1"/>
  <c r="P47" i="1"/>
  <c r="N47" i="1"/>
  <c r="O47" i="1"/>
  <c r="Q56" i="1"/>
  <c r="Q49" i="1"/>
  <c r="N49" i="1"/>
  <c r="P49" i="1"/>
  <c r="O49" i="1"/>
  <c r="Q53" i="1"/>
  <c r="N53" i="1"/>
  <c r="P53" i="1"/>
  <c r="O53" i="1"/>
  <c r="Q55" i="1"/>
  <c r="Q48" i="1"/>
  <c r="P48" i="1"/>
  <c r="O48" i="1"/>
  <c r="N48" i="1"/>
  <c r="Q50" i="1"/>
  <c r="P50" i="1"/>
  <c r="O50" i="1"/>
  <c r="N50" i="1"/>
  <c r="Q57" i="1"/>
  <c r="Q45" i="1" l="1"/>
  <c r="N45" i="1"/>
  <c r="P45" i="1"/>
  <c r="O45" i="1"/>
  <c r="S11" i="1" l="1"/>
  <c r="R11" i="1"/>
  <c r="Q11" i="1"/>
  <c r="P11" i="1"/>
  <c r="O11" i="1"/>
  <c r="S10" i="1"/>
  <c r="R10" i="1"/>
  <c r="Q10" i="1"/>
  <c r="P10" i="1"/>
  <c r="O10" i="1"/>
  <c r="S9" i="1"/>
  <c r="R9" i="1"/>
  <c r="Q9" i="1"/>
  <c r="P9" i="1"/>
  <c r="O9" i="1"/>
  <c r="S8" i="1"/>
  <c r="R8" i="1"/>
  <c r="Q8" i="1"/>
  <c r="P8" i="1"/>
  <c r="O8" i="1"/>
  <c r="S7" i="1"/>
  <c r="R7" i="1"/>
  <c r="Q7" i="1"/>
  <c r="P7" i="1"/>
  <c r="O7" i="1"/>
  <c r="O21" i="1" l="1"/>
  <c r="N15" i="1"/>
  <c r="Q28" i="1" l="1"/>
  <c r="Q27" i="1"/>
  <c r="Q31" i="1"/>
  <c r="Q42" i="1"/>
  <c r="P42" i="1"/>
  <c r="O42" i="1"/>
  <c r="N42" i="1"/>
  <c r="Q44" i="1"/>
  <c r="P44" i="1"/>
  <c r="O44" i="1"/>
  <c r="N44" i="1"/>
  <c r="Q25" i="1"/>
  <c r="Q39" i="1"/>
  <c r="Q43" i="1"/>
  <c r="O43" i="1"/>
  <c r="P43" i="1"/>
  <c r="N43" i="1"/>
  <c r="Q37" i="1"/>
  <c r="Q41" i="1"/>
  <c r="Q21" i="1"/>
  <c r="Q19" i="1"/>
  <c r="Q16" i="1"/>
  <c r="Q20" i="1"/>
  <c r="Q26" i="1"/>
  <c r="N39" i="1"/>
  <c r="O39" i="1"/>
  <c r="P39" i="1"/>
  <c r="N41" i="1"/>
  <c r="O41" i="1"/>
  <c r="P37" i="1"/>
  <c r="O37" i="1"/>
  <c r="N37" i="1"/>
  <c r="P28" i="1"/>
  <c r="N28" i="1"/>
  <c r="O28" i="1"/>
  <c r="N31" i="1"/>
  <c r="O31" i="1"/>
  <c r="P31" i="1"/>
  <c r="P41" i="1"/>
  <c r="Q18" i="1"/>
  <c r="N21" i="1"/>
  <c r="P21" i="1"/>
  <c r="N23" i="1"/>
  <c r="P17" i="1"/>
  <c r="Q24" i="1"/>
  <c r="O20" i="1"/>
  <c r="O27" i="1"/>
  <c r="P27" i="1"/>
  <c r="N27" i="1"/>
  <c r="O22" i="1"/>
  <c r="Q15" i="1"/>
  <c r="O15" i="1"/>
  <c r="P15" i="1"/>
  <c r="O25" i="1"/>
  <c r="N25" i="1"/>
  <c r="P25" i="1"/>
  <c r="Q32" i="1" l="1"/>
  <c r="Q40" i="1"/>
  <c r="Q36" i="1"/>
  <c r="Q38" i="1"/>
  <c r="Q34" i="1"/>
  <c r="Q30" i="1"/>
  <c r="Q22" i="1"/>
  <c r="Q23" i="1"/>
  <c r="Q33" i="1"/>
  <c r="Q35" i="1"/>
  <c r="Q29" i="1"/>
  <c r="Q17" i="1"/>
  <c r="O19" i="1"/>
  <c r="P20" i="1"/>
  <c r="P19" i="1"/>
  <c r="N19" i="1"/>
  <c r="N20" i="1"/>
  <c r="O16" i="1"/>
  <c r="N16" i="1"/>
  <c r="P26" i="1"/>
  <c r="P16" i="1"/>
  <c r="O26" i="1"/>
  <c r="N26" i="1"/>
  <c r="N32" i="1"/>
  <c r="O35" i="1"/>
  <c r="N36" i="1"/>
  <c r="P30" i="1"/>
  <c r="O32" i="1"/>
  <c r="N29" i="1"/>
  <c r="O36" i="1"/>
  <c r="P29" i="1"/>
  <c r="O29" i="1"/>
  <c r="P32" i="1"/>
  <c r="P36" i="1"/>
  <c r="O30" i="1"/>
  <c r="P35" i="1"/>
  <c r="P33" i="1"/>
  <c r="O33" i="1"/>
  <c r="N33" i="1"/>
  <c r="O38" i="1"/>
  <c r="P38" i="1"/>
  <c r="N38" i="1"/>
  <c r="N30" i="1"/>
  <c r="N35" i="1"/>
  <c r="O34" i="1"/>
  <c r="N34" i="1"/>
  <c r="P34" i="1"/>
  <c r="N40" i="1"/>
  <c r="P40" i="1"/>
  <c r="O40" i="1"/>
  <c r="N18" i="1"/>
  <c r="P18" i="1"/>
  <c r="O18" i="1"/>
  <c r="P23" i="1"/>
  <c r="O23" i="1"/>
  <c r="N24" i="1"/>
  <c r="N17" i="1"/>
  <c r="O17" i="1"/>
  <c r="N22" i="1"/>
  <c r="P24" i="1"/>
  <c r="O24" i="1"/>
  <c r="P2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D7" authorId="0" shapeId="0" xr:uid="{00000000-0006-0000-0300-000001000000}">
      <text>
        <r>
          <rPr>
            <sz val="9"/>
            <color indexed="81"/>
            <rFont val="Tahoma"/>
            <family val="2"/>
          </rPr>
          <t xml:space="preserve">Deficiencia, Falla, Inadecuacion, sin el cumplimiento, por fuera de los requerimientos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<sst xmlns="http://schemas.openxmlformats.org/spreadsheetml/2006/main" count="2834" uniqueCount="865">
  <si>
    <t>PROCESO</t>
  </si>
  <si>
    <t>Direccionamiento Sectorial e Institucional</t>
  </si>
  <si>
    <t>Mision</t>
  </si>
  <si>
    <t>Vision</t>
  </si>
  <si>
    <t>Objetivos estrategicos</t>
  </si>
  <si>
    <t>Atención y Servicio al Ciudadano</t>
  </si>
  <si>
    <t>Control Interno Disciplinario</t>
  </si>
  <si>
    <t>Fortalecimiento de Capacidades Operativas para la S, C y AJ</t>
  </si>
  <si>
    <t>Gestión de Comunicaciones</t>
  </si>
  <si>
    <t>Gestión de Recursos Físicos y Documental</t>
  </si>
  <si>
    <t>Gestión de Seguridad y Convivencia</t>
  </si>
  <si>
    <t>Gestión de Tecnología de Información</t>
  </si>
  <si>
    <t>Gestión Financiera</t>
  </si>
  <si>
    <t>Gestión Humana</t>
  </si>
  <si>
    <t>Gestión Jurídica y Contractual</t>
  </si>
  <si>
    <t>Seguimiento y Monitoreo al Sistema de Control Interno</t>
  </si>
  <si>
    <t>Proceso</t>
  </si>
  <si>
    <t>Impacto</t>
  </si>
  <si>
    <t>Riesgo Inherente</t>
  </si>
  <si>
    <t>Control</t>
  </si>
  <si>
    <t>Periodicidad</t>
  </si>
  <si>
    <t>Riesgo Residual</t>
  </si>
  <si>
    <t xml:space="preserve">Acceso y Fortalecimiento a la Justicia </t>
  </si>
  <si>
    <t>ZONA RIESGO ALTO</t>
  </si>
  <si>
    <t>Reducir el riesgo</t>
  </si>
  <si>
    <t>ZONA RIESGO BAJA</t>
  </si>
  <si>
    <t>N/A</t>
  </si>
  <si>
    <t>ZONA RIESGO MODERADO</t>
  </si>
  <si>
    <t>Compartir el riesgo</t>
  </si>
  <si>
    <t>Gestión de Emergencias</t>
  </si>
  <si>
    <t>Gestión y Análisis de Información de S, C y AJ</t>
  </si>
  <si>
    <t>CD-Atención Integral para PPL</t>
  </si>
  <si>
    <t>CD-Custodia y vigilancia para la seguridad</t>
  </si>
  <si>
    <t>CD-Tramite Jurídico para PPL</t>
  </si>
  <si>
    <t>TABLA 4</t>
  </si>
  <si>
    <t>ZONA DE RIESGO EXTREMO</t>
  </si>
  <si>
    <t>TABLA 5</t>
  </si>
  <si>
    <t>TABLA 6</t>
  </si>
  <si>
    <t xml:space="preserve">TABLA 7 </t>
  </si>
  <si>
    <t>TABLA 1</t>
  </si>
  <si>
    <t>TABLA 2</t>
  </si>
  <si>
    <t>TABLA 3</t>
  </si>
  <si>
    <t>Tipo implementacion de control</t>
  </si>
  <si>
    <t>Descripción</t>
  </si>
  <si>
    <t>tipo de control</t>
  </si>
  <si>
    <t>Asignación del responsable</t>
  </si>
  <si>
    <t>Autoridad del responsable</t>
  </si>
  <si>
    <t>¿Qué pasa con las desviaciones?</t>
  </si>
  <si>
    <t>La evidencia de la ejecución es:</t>
  </si>
  <si>
    <t>La periodicidad es adecuada?</t>
  </si>
  <si>
    <t>Fortaleza del control</t>
  </si>
  <si>
    <t xml:space="preserve">Dezplazamientos </t>
  </si>
  <si>
    <t>Tipo de Fuente</t>
  </si>
  <si>
    <t>Probabilidad de ocurrencia</t>
  </si>
  <si>
    <t>Manual</t>
  </si>
  <si>
    <t xml:space="preserve">Utilizan herramientas tecnológicas como sistemas de información o Software que permiten incluir contraseñas de acceso, o con controles de seguimiento a aprobaciones o ejecuciones que  se realizan a través de éste, generación de reportes o indicadores, sistemas de seguridad con scanner, sistemas de grabación, entre otros. </t>
  </si>
  <si>
    <t>Preventivo</t>
  </si>
  <si>
    <t>Evitan que un evento suceda. Por ejemplo, el requerimiento de un login y password en un sistema de información es un control preventivo.</t>
  </si>
  <si>
    <t>Asignado</t>
  </si>
  <si>
    <t>Adecuada</t>
  </si>
  <si>
    <t>Se investigan y se resuelven oportunamente</t>
  </si>
  <si>
    <t>Completa</t>
  </si>
  <si>
    <t>Fuerte</t>
  </si>
  <si>
    <t>Directamente</t>
  </si>
  <si>
    <t>Cumplimiento</t>
  </si>
  <si>
    <t xml:space="preserve">posibilidad de ocurrencia de eventos que  afecten la situación jurídica o contractual de la organización debido a su incumplimiento o desacato a la normatividad legal y las obligaciones contractuales.
</t>
  </si>
  <si>
    <t>CASI SEGURO</t>
  </si>
  <si>
    <t>CATASTROFICO</t>
  </si>
  <si>
    <t>Políticas de operación aplicables, autorizaciones a través de firmas o confirmaciones vía correo electrónico, archivos físicos, consecutivos, listas de chequeo, controles de seguridad con personal especializado, entre otros.</t>
  </si>
  <si>
    <t>Detectivo</t>
  </si>
  <si>
    <t>buscan identificar la situación no deseada, una vez se haya presentado, y tiene por objetivo minimizar el impacto de la materialización del evento de riesgo, por eso este tipo de riesgo está encaminado a disminuir las consecuencias del riesgo.</t>
  </si>
  <si>
    <t>No Asignado</t>
  </si>
  <si>
    <t>Inadecuada</t>
  </si>
  <si>
    <t>No se investigan y se resuelven oportunamente</t>
  </si>
  <si>
    <t>Incompleta</t>
  </si>
  <si>
    <t>Moderado</t>
  </si>
  <si>
    <t>No Desminuye</t>
  </si>
  <si>
    <t>Indirectamente</t>
  </si>
  <si>
    <t>Gerenciales</t>
  </si>
  <si>
    <t>posibilidad de ocurrencia de eventos que afecten los procesos gerenciales y/o la alta dirección.</t>
  </si>
  <si>
    <t>PROBABLE</t>
  </si>
  <si>
    <t>MAYOR</t>
  </si>
  <si>
    <t>Check</t>
  </si>
  <si>
    <t>No existe</t>
  </si>
  <si>
    <t>Debil</t>
  </si>
  <si>
    <t>Financiero</t>
  </si>
  <si>
    <t xml:space="preserve">posibilidad de ocurrencia de eventos que  afecten los estados financieros y todas aquellas áreas involucradas con el proceso financiero como presupuesto, tesorería, contabilidad, cartera, central de cuentas, costos, etc.
</t>
  </si>
  <si>
    <t>POSIBLE</t>
  </si>
  <si>
    <t>MODERADO</t>
  </si>
  <si>
    <t>SI</t>
  </si>
  <si>
    <t>Económico</t>
  </si>
  <si>
    <t>Factores macroeconómicos que se presentan como resultado de las variables de la economía nacional, regional o mundial cuyo efecto tiende a ser sistémico</t>
  </si>
  <si>
    <t>IMPROBABLE</t>
  </si>
  <si>
    <t>MENOR</t>
  </si>
  <si>
    <t>NO</t>
  </si>
  <si>
    <t>,</t>
  </si>
  <si>
    <t>Operativo</t>
  </si>
  <si>
    <t>posibilidad de ocurrencia de eventos que  afecten los procesos misionales de la entidad.</t>
  </si>
  <si>
    <t>RARO</t>
  </si>
  <si>
    <t>INSIGNIFICANTE</t>
  </si>
  <si>
    <t>Político</t>
  </si>
  <si>
    <t>Traumatismos en los procesos o en la entidad generados como resultado de los cambios en la política pública a nivel nacional o distrital</t>
  </si>
  <si>
    <t>Rango</t>
  </si>
  <si>
    <t>Normativo</t>
  </si>
  <si>
    <t>incumplimiento normativo</t>
  </si>
  <si>
    <t>Tecnológico</t>
  </si>
  <si>
    <t xml:space="preserve">posibilidad de ocurrencia de eventos que  afecten la totalidad o parte de la infraestructura tecnológica (hardware, software, redes, etc.) de una entidad.
</t>
  </si>
  <si>
    <t>Acción</t>
  </si>
  <si>
    <t>Nombre del proceso</t>
  </si>
  <si>
    <t>Nombre de dependencia encargada del proceso</t>
  </si>
  <si>
    <t>Imagen</t>
  </si>
  <si>
    <t xml:space="preserve">posibilidad de ocurrencia de un evento que afecte la imagen, buen nombre o reputación de una organización, ante sus clientes y  partes interesadas.
</t>
  </si>
  <si>
    <t>Aceptar el riesgo</t>
  </si>
  <si>
    <t>No se adopta ninguna medida que afecte la probabilidad o el impacto del riesgo</t>
  </si>
  <si>
    <t>Subsecretaría de Acceso a la Justicia</t>
  </si>
  <si>
    <t>Estratégico</t>
  </si>
  <si>
    <t xml:space="preserve">posibilidad de ocurrencia de eventos que afecten los objetivos estratégicos de la organización pública y por tanto impactan toda la entidad. </t>
  </si>
  <si>
    <t xml:space="preserve">Se adoptan medidas para reducir la probabilidad o el impacto del riesgo, o ambos; por lo general conlleva a la implementación de controles.
</t>
  </si>
  <si>
    <t>Subsecretaría de Gestión Institucional</t>
  </si>
  <si>
    <t>Numero</t>
  </si>
  <si>
    <t>0/0</t>
  </si>
  <si>
    <t>0/1</t>
  </si>
  <si>
    <t>1/0</t>
  </si>
  <si>
    <t>(1/1)</t>
  </si>
  <si>
    <t>Ambiental</t>
  </si>
  <si>
    <t>Posibilidad que se presente una circunstancia o evento derivado de la ejecución de las actividades de la SDSCJ que afecte negativamente el medio ambiente</t>
  </si>
  <si>
    <t>Evitar el riesgo</t>
  </si>
  <si>
    <t xml:space="preserve">Se abandonan las actividades que dan lugar al riesgo, decidiendo no iniciar o no continuar con la actividad que causa el riesgo.
</t>
  </si>
  <si>
    <t>Oficina  de Control Disciplinario Interno</t>
  </si>
  <si>
    <t xml:space="preserve">Se reduce la probabilidad o el impacto del riesgo, transfiriendo o compartiendo una parte del riesgo. 
</t>
  </si>
  <si>
    <t>Oficina Asesora de Planeación</t>
  </si>
  <si>
    <t>Subsecretaría de Inversiones y Fortalecimiento de Capacidades Operativas</t>
  </si>
  <si>
    <t>Oficina Asesora de Comunicaciones</t>
  </si>
  <si>
    <t>Oficina Centro de Comando, Control, Comunicaciones y Computo- C4</t>
  </si>
  <si>
    <t>Dirección de Recursos Fisicos y Gestión Documental</t>
  </si>
  <si>
    <t>Subsecretaría de Seguridad y Convivencia</t>
  </si>
  <si>
    <t>Dirección de Tecnologias y Sistemas de la Información</t>
  </si>
  <si>
    <t>Dirección Financiera</t>
  </si>
  <si>
    <t>Dirección de Gestión Humana</t>
  </si>
  <si>
    <t>Dirección Juridica y Contractual</t>
  </si>
  <si>
    <t>Oficina de Análisis de Información y Estudios Estrategicos</t>
  </si>
  <si>
    <t>Oficina de Control Interno</t>
  </si>
  <si>
    <t>Carcel Distrital</t>
  </si>
  <si>
    <t>MATRIZ GENERAL DE RIESGOS DE GESTIÓN</t>
  </si>
  <si>
    <t>Matriz Mapa de Riesgos</t>
  </si>
  <si>
    <t>Orientaciones Generales</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</si>
  <si>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</si>
  <si>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</si>
  <si>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</si>
  <si>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</si>
  <si>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</si>
  <si>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</si>
  <si>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</si>
  <si>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</si>
  <si>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</si>
  <si>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</si>
  <si>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</si>
  <si>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 del Al:</t>
  </si>
  <si>
    <t>Vigencia que tiene el mapa de riesgos fecha inicio fecha final, formato (DD/MM/AAAA)</t>
  </si>
  <si>
    <t>No. de Riesgo</t>
  </si>
  <si>
    <t>¿QUÉ? 
IMPACTO</t>
  </si>
  <si>
    <t xml:space="preserve">¿CÓMO?
CAUSA INMEDIATA </t>
  </si>
  <si>
    <r>
      <t xml:space="preserve">Circunstancias bajo las cuales se presenta el riesgo, es la situación más evidente frente al riesgo, redacte de la forma más concreta posible.
(Iniciar con la palabra </t>
    </r>
    <r>
      <rPr>
        <b/>
        <sz val="10"/>
        <rFont val="Arial Narrow"/>
        <family val="2"/>
      </rPr>
      <t>por</t>
    </r>
    <r>
      <rPr>
        <sz val="10"/>
        <rFont val="Arial Narrow"/>
        <family val="2"/>
      </rPr>
      <t>)</t>
    </r>
  </si>
  <si>
    <t>¿PORQUÉ?
CAUSA RAÍZ</t>
  </si>
  <si>
    <r>
      <t xml:space="preserve">Causa  principal  o básica, corresponde a las razones por la cuales se puede presentar  el riesgo, redacte de la forma más concreta posible.
(Iniciar </t>
    </r>
    <r>
      <rPr>
        <b/>
        <sz val="10"/>
        <rFont val="Arial Narrow"/>
        <family val="2"/>
      </rPr>
      <t>con debido a</t>
    </r>
    <r>
      <rPr>
        <sz val="10"/>
        <rFont val="Arial Narrow"/>
        <family val="2"/>
      </rPr>
      <t>)</t>
    </r>
  </si>
  <si>
    <t>DESCRIPCIÓN DEL RIESGO</t>
  </si>
  <si>
    <t>FACTOR DEL RIESGO / TIPO</t>
  </si>
  <si>
    <t>FACTOR DEL RIESGO / SELECCIONE FUENTE GENERADORA DEL EVENTO PARA TIPO E,F,G</t>
  </si>
  <si>
    <t>RESULTADO FUENTE GENERADORA DEL EVENTO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</si>
  <si>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</si>
  <si>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</si>
  <si>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10"/>
        <rFont val="Arial Narrow"/>
        <family val="2"/>
      </rPr>
      <t>La matriz calcula automáticamente:</t>
    </r>
    <r>
      <rPr>
        <sz val="10"/>
        <rFont val="Arial Narrow"/>
        <family val="2"/>
      </rPr>
      <t xml:space="preserve">
Frecuencia de la Actividad
% Probabilidad
Nivel Probabilidad</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</si>
  <si>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</si>
  <si>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</si>
  <si>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</si>
  <si>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</si>
  <si>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</si>
  <si>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</si>
  <si>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</si>
  <si>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</si>
  <si>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</si>
  <si>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</si>
  <si>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</si>
  <si>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</si>
  <si>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</si>
  <si>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</si>
  <si>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</si>
  <si>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</si>
  <si>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</si>
  <si>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</si>
  <si>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</si>
  <si>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</si>
  <si>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</si>
  <si>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</si>
  <si>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</si>
  <si>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</si>
  <si>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</si>
  <si>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</si>
  <si>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INHERENTE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</si>
  <si>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</si>
  <si>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</si>
  <si>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</si>
  <si>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</si>
  <si>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</si>
  <si>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</si>
  <si>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</si>
  <si>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Plan de Acción
Descripción de la Acción, basado en el análisis de causas
Responsable (Cargo)
Fecha de Inicio
Fecha de Finalización</t>
  </si>
  <si>
    <t>Seguimientos por parte del Líder del Proceso</t>
  </si>
  <si>
    <t>Realizar descripción de los seguimientos por parte del proceso</t>
  </si>
  <si>
    <t>Verificación por parte de segunda línea de defensa o quien haga sus veces (Fecha y Descripción)</t>
  </si>
  <si>
    <t>Realizar descripción de las verificaciones de la segunda línea de defensa</t>
  </si>
  <si>
    <t>Verificación por parte de la Oficina de Control Interno o quien haga sus veces (Fecha y Descripción)</t>
  </si>
  <si>
    <t>Realizar descripción de las verificaciones que realiza Control Interno o quien haga sus veces.</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</si>
  <si>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</si>
  <si>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</si>
  <si>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</si>
  <si>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</si>
  <si>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</si>
  <si>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</si>
  <si>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10"/>
        <rFont val="Arial Narrow"/>
        <family val="2"/>
      </rPr>
      <t>La matriz calcula automáticamente:</t>
    </r>
    <r>
      <rPr>
        <sz val="10"/>
        <rFont val="Arial Narrow"/>
        <family val="2"/>
      </rPr>
      <t xml:space="preserve">
Frecuencia de la Actividad
% Probabilidad
Nivel Probabilidad
</t>
    </r>
  </si>
  <si>
    <t>Debe seleccionar de listas desplegables
Documentación: Documentado - Sin Documentar
Frecuencia: Continua - Aleatoria
Evidencia: Con registro - Sin registro</t>
  </si>
  <si>
    <t xml:space="preserve">Plan de Acción
Descripción de la Acción, basado en el análisis de causas
Responsable (Cargo)
Fecha de Inicio
Fecha de Finalización
</t>
  </si>
  <si>
    <t>PROCESO:</t>
  </si>
  <si>
    <t>OBJETIVO DEL PROCESO:</t>
  </si>
  <si>
    <t>(consecutivo asignado por OAP)</t>
  </si>
  <si>
    <t>(Iniciar con la palabra 
por)</t>
  </si>
  <si>
    <t>(Iniciar con 
debido a)</t>
  </si>
  <si>
    <t>FACTOR DEL RIESGO</t>
  </si>
  <si>
    <t>¿CÓMO?
CAUSA INMEDIATA</t>
  </si>
  <si>
    <t>TIPO</t>
  </si>
  <si>
    <t>SELECCIONE FUENTE GENERADORA DEL EVENTO</t>
  </si>
  <si>
    <t>VALIDACIÓN FUENTE GENERADORA DEL EVENTO PARA TIPO A,B,C,D</t>
  </si>
  <si>
    <t>VALIDACION DE CONTROLES</t>
  </si>
  <si>
    <t>EN CADA PROCESO</t>
  </si>
  <si>
    <t>OBJETIVO</t>
  </si>
  <si>
    <t>CAUSA</t>
  </si>
  <si>
    <t>RIESGO</t>
  </si>
  <si>
    <t>CONSECUENCIA</t>
  </si>
  <si>
    <t>"DEBIDO A…"</t>
  </si>
  <si>
    <t>"PUEDE OCURRIR…"</t>
  </si>
  <si>
    <t>"LO QUE GENERARIA"</t>
  </si>
  <si>
    <t>DEBILIDADES Y AMENAZAS</t>
  </si>
  <si>
    <t>IMPACTO INHERENTE</t>
  </si>
  <si>
    <t>PROBABILIDAD INHERENTE</t>
  </si>
  <si>
    <t>Resultado</t>
  </si>
  <si>
    <t>No. Riesgo</t>
  </si>
  <si>
    <t>Riesgo</t>
  </si>
  <si>
    <t>Frecuencia de la Actividad</t>
  </si>
  <si>
    <t>% Probabilidad</t>
  </si>
  <si>
    <t>Nivel Probabilidad</t>
  </si>
  <si>
    <t>%</t>
  </si>
  <si>
    <t>Nivel</t>
  </si>
  <si>
    <t>Porcentaje de Impacto</t>
  </si>
  <si>
    <t>Nivel de Impacto</t>
  </si>
  <si>
    <t>PROBABILIDAD</t>
  </si>
  <si>
    <t>IMPACTO</t>
  </si>
  <si>
    <t>El riesgo afecta la imagen de algún área de la organización.</t>
  </si>
  <si>
    <t>Mínimo</t>
  </si>
  <si>
    <t>Máximo</t>
  </si>
  <si>
    <t>Probabilidad</t>
  </si>
  <si>
    <t>% Impacto</t>
  </si>
  <si>
    <t>Afectación_Económica</t>
  </si>
  <si>
    <t>Muy Baja</t>
  </si>
  <si>
    <t>Leve</t>
  </si>
  <si>
    <t>Baja</t>
  </si>
  <si>
    <t>Menor</t>
  </si>
  <si>
    <t>El riesgo afecta la imagen de la entidad internamente, de conocimiento general nivel interno, de junta directiva y accionistas y/o de proveedores.</t>
  </si>
  <si>
    <t>Media</t>
  </si>
  <si>
    <t>El riesgo afecta la imagen de la entidad con algunos usuarios de relevancia frente al logro de los objetivos.</t>
  </si>
  <si>
    <t>Alta</t>
  </si>
  <si>
    <t>Mayor</t>
  </si>
  <si>
    <t>El riesgo afecta la imagen de la entidad con efecto publicitario sostenido a nivel de sector administrativo, nivel departamental o municipal.</t>
  </si>
  <si>
    <t>Muy Alta</t>
  </si>
  <si>
    <t>Catastrófico</t>
  </si>
  <si>
    <t>El riesgo afecta la imagen de la entidad a nivel nacional, con efecto publicitario sostenido a nivel país</t>
  </si>
  <si>
    <t>MAPA DE CALOR RIESGO INHERENTE</t>
  </si>
  <si>
    <t>CALIFICACIÓN RIESGO INHERENTE</t>
  </si>
  <si>
    <t>No. DEL RIESGO</t>
  </si>
  <si>
    <t>Alto</t>
  </si>
  <si>
    <t>Extremo</t>
  </si>
  <si>
    <t>Bajo</t>
  </si>
  <si>
    <t>NIVELES DE RIESGO</t>
  </si>
  <si>
    <t xml:space="preserve"> </t>
  </si>
  <si>
    <t>VALORACIÓN DEL CONTROL</t>
  </si>
  <si>
    <t xml:space="preserve">Peso del Control + Peso de la implementación </t>
  </si>
  <si>
    <t>% Probabilidad Riesgo Inherente-(% Probabilidad Riesgo Inherente*Valor Total del Control)</t>
  </si>
  <si>
    <t>Atributos del control</t>
  </si>
  <si>
    <t>Eficiencia</t>
  </si>
  <si>
    <t>% Probabilidad Riesgo Inherente</t>
  </si>
  <si>
    <t>% Impacto Riesgo Inherente</t>
  </si>
  <si>
    <t>No. Control</t>
  </si>
  <si>
    <t>Responsable
(Cargo y/o Aplicativo)</t>
  </si>
  <si>
    <t>Acción
(Inicia con un verbo)</t>
  </si>
  <si>
    <t>Complemento (Soporte Documental, Periodicidad, Objetivo de la Acción, desviación)</t>
  </si>
  <si>
    <t>Descripción del control</t>
  </si>
  <si>
    <t>Desviación</t>
  </si>
  <si>
    <t>Probabilidad residual Final</t>
  </si>
  <si>
    <t>Impacto Residual Final</t>
  </si>
  <si>
    <t>NIVEL</t>
  </si>
  <si>
    <t>% MIN</t>
  </si>
  <si>
    <t>% MAX</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</si>
  <si>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</si>
  <si>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</si>
  <si>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</si>
  <si>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</si>
  <si>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</si>
  <si>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</si>
  <si>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</si>
  <si>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</si>
  <si>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</si>
  <si>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 xml:space="preserve">Determine el tratamiento a seguir 
</t>
  </si>
  <si>
    <t>Definición del Tratamiento</t>
  </si>
  <si>
    <t>Descripción de la Acción, basado en el análisis de causas</t>
  </si>
  <si>
    <t>Responsable 
(Cargo)</t>
  </si>
  <si>
    <t>Fecha de Inicio</t>
  </si>
  <si>
    <t>Fecha de Finalización</t>
  </si>
  <si>
    <t>Aceptar</t>
  </si>
  <si>
    <t>Reducir_mitigar_Transferir_Evitar</t>
  </si>
  <si>
    <t>Requiere Plan de Acción</t>
  </si>
  <si>
    <t>Reducir_Mitigar</t>
  </si>
  <si>
    <t>Redicir_Transferir</t>
  </si>
  <si>
    <t>Evitar</t>
  </si>
  <si>
    <t>No requiere Plan de Acción</t>
  </si>
  <si>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</si>
  <si>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</si>
  <si>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t>Sumatoria de riesgos Extremos</t>
  </si>
  <si>
    <t>Sumatoria de riesgos altos</t>
  </si>
  <si>
    <t>Sumatoria de riesgos moderados</t>
  </si>
  <si>
    <t>Sumatoria de Riesgos bajos</t>
  </si>
  <si>
    <t>Total</t>
  </si>
  <si>
    <t>CONTROL</t>
  </si>
  <si>
    <t>EN QUE PROCEDIMIENTO SE VE REFLEJADO?</t>
  </si>
  <si>
    <t>SI NO HAY, EN CUAL DEBERIA ESTAR?</t>
  </si>
  <si>
    <t>DENTRO DEL PROCEDIMIENTO, CUENTA CON UNA POLITICA DE OPERACIÓN?</t>
  </si>
  <si>
    <t>EN QUE ACTIVIDADES SE DESARROLLA?</t>
  </si>
  <si>
    <t>CONCLUSION</t>
  </si>
  <si>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V6</t>
    </r>
    <r>
      <rPr>
        <sz val="10"/>
        <rFont val="Arial Narrow"/>
        <family val="2"/>
      </rPr>
      <t>. El formato cuenta con celdas parametrizadas y permite contar con los respectivos mapas de calor para riesgo inherente y riesgo residual.</t>
    </r>
  </si>
  <si>
    <r>
      <t xml:space="preserve">Se requiere haber avanzado en el análisis del </t>
    </r>
    <r>
      <rPr>
        <b/>
        <sz val="11"/>
        <rFont val="Arial Narrow"/>
        <family val="2"/>
      </rPr>
      <t>proceso, su objetivo, alcance y actividades clave</t>
    </r>
    <r>
      <rPr>
        <sz val="11"/>
        <rFont val="Arial Narrow"/>
        <family val="2"/>
      </rPr>
      <t xml:space="preserve"> considerando los lineamientos establecidos en La Política de Administración de Riesgos, donde se brindan ampliamente las bases para adelantar este análisis.
Así mismo, se deben considerar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</si>
  <si>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Se debe ingresar información solo en las celdas identificadas sombreadas, las demás contienen formulas de auto llenado</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</si>
  <si>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</si>
  <si>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Consolida o resume los análisis sobre impacto + causa inmediata + causa raíz, permitiendo contar con una redacción clara y concreta del riesgo identificado. Tenga en cuenta la estructura de alto nivel establecida en al guía, inicia con</t>
    </r>
    <r>
      <rPr>
        <sz val="10"/>
        <color rgb="FF9D1345"/>
        <rFont val="Arial Narrow"/>
        <family val="2"/>
      </rPr>
      <t xml:space="preserve"> </t>
    </r>
    <r>
      <rPr>
        <b/>
        <sz val="10"/>
        <color rgb="FF9D1345"/>
        <rFont val="Arial Narrow"/>
        <family val="2"/>
      </rPr>
      <t>POSIBILIDAD DE + Impacto para la entidad (Qué) + Causa Inmediata (Cómo) + Causa Raíz (Por qué)</t>
    </r>
    <r>
      <rPr>
        <sz val="10"/>
        <color rgb="FF9D1345"/>
        <rFont val="Arial Narrow"/>
        <family val="2"/>
      </rPr>
      <t xml:space="preserve"> </t>
    </r>
    <r>
      <rPr>
        <sz val="10"/>
        <rFont val="Arial Narrow"/>
        <family val="2"/>
      </rPr>
      <t xml:space="preserve">
(Se genera automáticamente)</t>
    </r>
  </si>
  <si>
    <t>Seleccione de la lista desplegable entre las opciones:
A_Ejecución_y_Administración_de_procesos
B_Fraude_Externo
C_Fraude_Interno
D_Fallas_Tecnológicas
E_Relaciones_Laborales
F_Usuarios_Productos_y_Prácticas_Organizacionales
G_Daños_Activos_Físicos</t>
  </si>
  <si>
    <r>
      <rPr>
        <b/>
        <sz val="10"/>
        <rFont val="Arial Narrow"/>
        <family val="2"/>
      </rPr>
      <t>Si en TIPO seleccionó las opciones:</t>
    </r>
    <r>
      <rPr>
        <sz val="10"/>
        <rFont val="Arial Narrow"/>
        <family val="2"/>
      </rPr>
      <t xml:space="preserve">
E_Relaciones_Laborales
F_Usuarios_Productos_y_Prácticas_Organizacionales
G_Daños_Activos_Físicos
</t>
    </r>
    <r>
      <rPr>
        <b/>
        <sz val="10"/>
        <rFont val="Arial Narrow"/>
        <family val="2"/>
      </rPr>
      <t>Debe definir la fuente generadora de la lista desplegable</t>
    </r>
  </si>
  <si>
    <t>Se rellena automáticamente según lo seleccionado de FACTOR DEL RIESGO</t>
  </si>
  <si>
    <r>
      <t xml:space="preserve">Recuerde que el control se define como la medida que permite reducir o mitigar un riesgo. Defina el control (es) que atacan la causa raíz del riesgo, considere la estructura establecida en la Política de Administración de Riesgos: </t>
    </r>
    <r>
      <rPr>
        <b/>
        <sz val="10"/>
        <color rgb="FF9D1345"/>
        <rFont val="Arial Narrow"/>
        <family val="2"/>
      </rPr>
      <t>Responsable de ejecutar el control + Acción + Complemento (Soporte Documental, Periodicidad, Objetivo de la Acción, desviación)</t>
    </r>
  </si>
  <si>
    <t>Utilice la lista de despliegue que se encuentra parametrizada, le aparecerán las opciones:
Sin Iniciar, En proceso, Cerrado,
la selección en este caso dependerá de las acciones del plan que se hayan establecido en cada caso.</t>
  </si>
  <si>
    <r>
      <t xml:space="preserve">Consolida o resume los análisis sobre impacto + causa inmediata + causa raíz, permitiendo contar con una redacción clara y concreta del riesgo identificado. Tenga en cuenta la estructura de alto nivel establecida en al guía, inicia con </t>
    </r>
    <r>
      <rPr>
        <b/>
        <sz val="10"/>
        <rFont val="Arial Narrow"/>
        <family val="2"/>
      </rPr>
      <t>POSIBILIDAD DE + Impacto para la entidad (Qué) + Causa Inmediata (Cómo) + Causa Raíz (Por qué)</t>
    </r>
    <r>
      <rPr>
        <sz val="10"/>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</si>
  <si>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establecida en la Política de Administración de Riesgos: </t>
    </r>
    <r>
      <rPr>
        <b/>
        <sz val="10"/>
        <rFont val="Arial Narrow"/>
        <family val="2"/>
      </rPr>
      <t>Responsable de ejecutar el control + Acción + Complemento (Soporte Documental, Periodicidad, Objetivo de la Acción, desviación)</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</si>
  <si>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tercerización), indicando información relevante. </t>
  </si>
  <si>
    <t>MATRIZ GENERAL DE RIESGOS POR PROCESO</t>
  </si>
  <si>
    <t>HOJA RESUMEN</t>
  </si>
  <si>
    <r>
      <rPr>
        <b/>
        <sz val="11"/>
        <color theme="1"/>
        <rFont val="Arial"/>
        <family val="2"/>
      </rPr>
      <t>Explicaciones Para realizar la ponderación de Riesgos.</t>
    </r>
    <r>
      <rPr>
        <sz val="11"/>
        <color theme="1"/>
        <rFont val="Arial"/>
        <family val="2"/>
      </rPr>
      <t xml:space="preserve">
1. Si en la sumatoria de los riesgos los Extremos representan mas o igual al 20% de los Riesgos, la calificación del Proceso será EXTREMO.</t>
    </r>
  </si>
  <si>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Arial"/>
        <family val="2"/>
      </rPr>
      <t xml:space="preserve">Nota: </t>
    </r>
    <r>
      <rPr>
        <sz val="11"/>
        <color theme="1"/>
        <rFont val="Arial"/>
        <family val="2"/>
      </rPr>
      <t>Adapatado de Instituto de Auditores Internos</t>
    </r>
    <r>
      <rPr>
        <b/>
        <sz val="11"/>
        <color theme="1"/>
        <rFont val="Arial"/>
        <family val="2"/>
      </rPr>
      <t xml:space="preserve"> COSO ERM </t>
    </r>
    <r>
      <rPr>
        <sz val="11"/>
        <color theme="1"/>
        <rFont val="Arial"/>
        <family val="2"/>
      </rPr>
      <t>Agosto 2014</t>
    </r>
  </si>
  <si>
    <t>Reporte Líderes Operativos 
 (1ra línea)</t>
  </si>
  <si>
    <t>HOJA RESUMEN:</t>
  </si>
  <si>
    <t>Monitoreo</t>
  </si>
  <si>
    <t xml:space="preserve">Reporte Seguimiento OAP (2da línea)	</t>
  </si>
  <si>
    <t xml:space="preserve">Reporte Seguimiento OAP
 (2da línea)	</t>
  </si>
  <si>
    <t xml:space="preserve">Reporte Líderes Operativos
 (1ra línea)	</t>
  </si>
  <si>
    <t>Consecutivo Riesgo</t>
  </si>
  <si>
    <t>Causa Inmediata</t>
  </si>
  <si>
    <t>Causa Raiz</t>
  </si>
  <si>
    <t>Descripción del Riesgo</t>
  </si>
  <si>
    <t>Diligencie el número del riesgo junto con con codigo de proceso. Ejemplo:  Riesgo 1 del proceso Gestión Contractual  R1GTC, Riesgo 2   R2GTC</t>
  </si>
  <si>
    <t>Resgistre el nombre del proceso</t>
  </si>
  <si>
    <t>Describa la causa principal o básica, corresponde a las razones por la cuales se
puede presentar el riesgo</t>
  </si>
  <si>
    <t>Descripción del riesgo identificado</t>
  </si>
  <si>
    <t>Resgistre el periodo de aplicación de la evidencia.</t>
  </si>
  <si>
    <t>Nivel del riesgo sin aplicar la efectividad de los controles.</t>
  </si>
  <si>
    <t>Describa la activifdad de control para mitigar el riesgo.</t>
  </si>
  <si>
    <t>Nivel del riesgo  resultado de aplicar la efectividad de los controles.
inherente.</t>
  </si>
  <si>
    <t>Descripción de Riesgo</t>
  </si>
  <si>
    <t>Tratamiento del Riesgo residual</t>
  </si>
  <si>
    <t>Describa  las circunstancias bajo las cuales se presenta el riesgo, pero no constituyen la causa principal o base para que se presente el riesgo</t>
  </si>
  <si>
    <t>Analice las consecuencias que puede ocasionar a la organización la materialización del riesgo, Seleccione de la lista desplegable entre: 
Posibilidad de afectación Económica
Posibilidad de afectación Reputacional
Posibilidad de afectación Económica y Reputacional</t>
  </si>
  <si>
    <t xml:space="preserve">Diligencia posiblilidad de afectación económica y/o reputacional </t>
  </si>
  <si>
    <t>F-FI-1382
V.3</t>
  </si>
  <si>
    <t>¿Se afecta la Continuidad del Negocio?</t>
  </si>
  <si>
    <t>Descripcion del Control</t>
  </si>
  <si>
    <t>Evaluación global de los controles (sobre 50)</t>
  </si>
  <si>
    <t>Menor a 10 SMLMV</t>
  </si>
  <si>
    <t>Entre 10 y 50 SMLMV</t>
  </si>
  <si>
    <t>Entre 50 y 100 SMLMV</t>
  </si>
  <si>
    <t>Entre 100 y 500 SMLMV</t>
  </si>
  <si>
    <t>Mayor a 500 SMLMV</t>
  </si>
  <si>
    <t>La actividad que conlleva el riesgo se ejecuta
 como máximos 2 veces por año</t>
  </si>
  <si>
    <t xml:space="preserve"> La actividad que conlleva el riesgo se ejecuta de
 3 a 24 veces por año</t>
  </si>
  <si>
    <t xml:space="preserve"> La actividad que conlleva el riesgo se ejecuta de
 24 a 500 veces por año</t>
  </si>
  <si>
    <t xml:space="preserve"> La actividad que conlleva el riesgo se ejecuta
 mínimo 500 veces al año y máximo 5000 veces
 por año</t>
  </si>
  <si>
    <t xml:space="preserve"> La actividad que conlleva el riesgo se ejecuta más 
de 5000 veces por año</t>
  </si>
  <si>
    <t>Correctivo</t>
  </si>
  <si>
    <t>Documentado</t>
  </si>
  <si>
    <t>Evidencia</t>
  </si>
  <si>
    <t>PERIODICIDAD</t>
  </si>
  <si>
    <t>Cada vez que se Requiera</t>
  </si>
  <si>
    <t>Diario</t>
  </si>
  <si>
    <t>Semanal</t>
  </si>
  <si>
    <t>Mensual</t>
  </si>
  <si>
    <t>Bimensual</t>
  </si>
  <si>
    <t>Trimestral</t>
  </si>
  <si>
    <t>Cuatrimestral</t>
  </si>
  <si>
    <t>Semestral</t>
  </si>
  <si>
    <t>Anual</t>
  </si>
  <si>
    <t>Automático</t>
  </si>
  <si>
    <t>Reporte Seguimiento OCI
(3ra línea)</t>
  </si>
  <si>
    <t>F-FI-1382
V.4</t>
  </si>
  <si>
    <t>¿Se afecta la continuidad del Negocio?</t>
  </si>
  <si>
    <t xml:space="preserve">El riesgo de gestion afecta la continuidad del negocio?, verificar con el Plan de continuidad de la SDSCJ
</t>
  </si>
  <si>
    <t>No Control</t>
  </si>
  <si>
    <t>Dilgenciar consecutivo del control</t>
  </si>
  <si>
    <t>Evaluacion global de los controles (sobre 50)</t>
  </si>
  <si>
    <t>Se registra la evaluación del control 0-50 acorde a la guia de riesgos</t>
  </si>
  <si>
    <t>Tipo de tratamiento de riesgo Residual</t>
  </si>
  <si>
    <t>Elegir la accion de:tratamiento</t>
  </si>
  <si>
    <t xml:space="preserve">Reporte Seguimiento OCI (3ra línea)	</t>
  </si>
  <si>
    <t>Seguimiento acorde a roles y responsabilidades definidos en la politica de administracion de riesgos</t>
  </si>
  <si>
    <t>Se calcula automáticamente según lo seleccionado de FACTOR DEL RIESGO</t>
  </si>
  <si>
    <t xml:space="preserve">Debe seleccionar de listas desplegables
Documentación: Documentado - Sin Documentar
Periodicidad: Elegir de la lista desplegable
Evidencia: Con registro - Sin registro
Desviación: Si, No
</t>
  </si>
  <si>
    <t xml:space="preserve">MATRIZ GENERAL DE RIESGOS DE POR PROCESO </t>
  </si>
  <si>
    <t>R1AJ</t>
  </si>
  <si>
    <t>Posibilidad de afectación reputacional</t>
  </si>
  <si>
    <t xml:space="preserve"> por quejas o denuncias de ciudadanos o grupos de valor</t>
  </si>
  <si>
    <t xml:space="preserve">debido a la extemporánea o imprecisa 
orientación a los usuarios en las casas de justicia. </t>
  </si>
  <si>
    <t>A Ejecución y Administración de Procesos</t>
  </si>
  <si>
    <t>Procesos</t>
  </si>
  <si>
    <t>R2AJ</t>
  </si>
  <si>
    <t>por la imposibilidad de garantizar la adecuada atención de usuarios en los equipamientos de Justicia de forma presencial y virtual</t>
  </si>
  <si>
    <t>debido a la desvinculación de entidades operadoras al programa de casas de justicia</t>
  </si>
  <si>
    <t>R3AJ</t>
  </si>
  <si>
    <t xml:space="preserve">por la imposibilidad de garantizar la adecuada atención de usuarios en los equipamientos de Justicia de forma presencial </t>
  </si>
  <si>
    <t xml:space="preserve"> debido a inadecuadas condiciones de infraestructura en las Casas de Justicia y desconocimiento de las rutas de acceso a la Justicia por parte del Centro de Recepción e Información CRI</t>
  </si>
  <si>
    <t>R5AJ</t>
  </si>
  <si>
    <t>Posibilidad de afectación económica</t>
  </si>
  <si>
    <t xml:space="preserve"> por una demanda de una autoridad judicial</t>
  </si>
  <si>
    <t xml:space="preserve">debido a la no prestación del servicio de atencion en el programa Distrital de Justicia Juvenil Restaurativa  a las personas remitidas por una autoridad judicial o administrativa del Sistema de Responsabilidad penal para Adolecentes </t>
  </si>
  <si>
    <t>R6AJ</t>
  </si>
  <si>
    <t>por una queja de un grupo de valor</t>
  </si>
  <si>
    <t>debido a fallas en la calidad en la prestación del servicio  de atención en el programa Distrital de Justicia Juvenil Restaurativa</t>
  </si>
  <si>
    <t>R7AJ</t>
  </si>
  <si>
    <t>debido a falta de seguimiento en las actividades del PTI (Plan de Trabajo individual)</t>
  </si>
  <si>
    <t>R1AR</t>
  </si>
  <si>
    <t>por sanciones de entes de control, autoridades judiciales y rectores de política</t>
  </si>
  <si>
    <t>a debido a falta de seguimiento y control periódico a los tiempos de respuesta de PQRSDF.</t>
  </si>
  <si>
    <t>R1CID</t>
  </si>
  <si>
    <t>Posibilidad de afectación reputacional y económica</t>
  </si>
  <si>
    <t>por demandas de parte de los particulares o vencimiento de los términos</t>
  </si>
  <si>
    <t>debido a procesos disciplinarios desarrollados y fallados sin cumplir con los parámetros de ley.</t>
  </si>
  <si>
    <t>R1DE</t>
  </si>
  <si>
    <t xml:space="preserve">por sanciones de entes de control y/o quejas de un grupo de valor </t>
  </si>
  <si>
    <t>debido a otorgar visto bueno a solicitudes de Certificado de Disponibilidad Presupuestal - CDP de los proyectos de inversion sin el lleno de requisitos</t>
  </si>
  <si>
    <t>R2DE</t>
  </si>
  <si>
    <t>por sanciones de entes de control</t>
  </si>
  <si>
    <t>debido a falencias en la Calidad de la información  sobre la ejecucion de los proyectos de inversion.</t>
  </si>
  <si>
    <t>R2FI</t>
  </si>
  <si>
    <t>Posibilidad de afectación Económica y Reputacional</t>
  </si>
  <si>
    <t>por sanciones de netes de control o hallazgos de auditorias o de la autoridad ambiental</t>
  </si>
  <si>
    <t>debido al incumplimiento de lineamientos normativos ambientales aplicables.</t>
  </si>
  <si>
    <t>R3FI</t>
  </si>
  <si>
    <t>por queja de un grupo de valor</t>
  </si>
  <si>
    <t>debido a fallas en la implementación del modelo integrado de planeación y gestión MIPG.</t>
  </si>
  <si>
    <t>R1GC</t>
  </si>
  <si>
    <t xml:space="preserve">debido a  publicación no autorizada que genere desinformación en la opinión pública	</t>
  </si>
  <si>
    <t>R1GE</t>
  </si>
  <si>
    <t>por sanciones o multas de entes de control. 
o por demandas, tutelas, derechos de petición</t>
  </si>
  <si>
    <t>debido a la falla total o parcial en el servicio de atención de la línea de Seguridad y Emergencias 123.</t>
  </si>
  <si>
    <t>R2GE</t>
  </si>
  <si>
    <t>debido al acceso y uso inadecuado dispositivos para la toma de registros multimedia de la información contenida en el software de Gestión de eventos de seguridad y emergencias.</t>
  </si>
  <si>
    <t>R3GE</t>
  </si>
  <si>
    <t>debido a la afectación de personas, bienes o recursos por servicio o atención inadecuada de incidentes desde el NUSE 123.</t>
  </si>
  <si>
    <t>R1GD</t>
  </si>
  <si>
    <t xml:space="preserve"> por pérdida 
total o parcial </t>
  </si>
  <si>
    <t>R1GRF</t>
  </si>
  <si>
    <t>por perdida 
y/o desaparición de los bienes al servicio de la 
Entidad</t>
  </si>
  <si>
    <t>R1GT</t>
  </si>
  <si>
    <t>por sanciones de entes de control  o por la adquisicion de bienes y/o servicios tecnologicos</t>
  </si>
  <si>
    <t>debido a debilidades en la identificación de las especificaciones tecnicas</t>
  </si>
  <si>
    <t>R2GT</t>
  </si>
  <si>
    <t>por multas o sanciones de entes de control</t>
  </si>
  <si>
    <t>debido a deficiencias en la supervision a la ejecución contractual de la dirección</t>
  </si>
  <si>
    <t>R3GT</t>
  </si>
  <si>
    <t xml:space="preserve"> por sanciones de un ente de control</t>
  </si>
  <si>
    <t>debido a limitaciones en la capacidad de la infraestructura tecnológica que soporta las  soluciones tecnológicas requeridas para el funcionamiento en la SDSCJ.</t>
  </si>
  <si>
    <t>R4GT</t>
  </si>
  <si>
    <t>por quejas de grupos de valor asociadas al incumplimiento en la atención de requerimientos(solicitudes e incidentes) 
de TI,</t>
  </si>
  <si>
    <t>debido a la insuficiente determinación y aplicación de acuerdos de niveles de servicio con los proveedores.</t>
  </si>
  <si>
    <t>R5GT</t>
  </si>
  <si>
    <t xml:space="preserve"> por quejas de grupos de valor asociadas al uso inadecuado de las herramientas y servicios tecnológicos por parte de los colaboradores,</t>
  </si>
  <si>
    <t xml:space="preserve"> debido a la insuficiente determinación y aplicación de actividades sobre uso y apropiación de las soluciones tecnológicas.</t>
  </si>
  <si>
    <t>R6GT</t>
  </si>
  <si>
    <t xml:space="preserve"> por hallazgos de entes de control o quejas de grupos de valor,</t>
  </si>
  <si>
    <t xml:space="preserve"> debido a la insuficiente apropiación de las políticas de gobierno y seguridad digital por parte de todos los procesos de la Entidad.</t>
  </si>
  <si>
    <t>R7GT</t>
  </si>
  <si>
    <t>por quejas de grupos de valor asociadas al incumplimiento en la entrega de los proyectos de TI,</t>
  </si>
  <si>
    <t>debido a debilidades en el seguimiento a la ejecución de los proyectos tecnológicos.</t>
  </si>
  <si>
    <t>R1GF</t>
  </si>
  <si>
    <t xml:space="preserve">por no contar con el fenecimiento de la cuenta en la vigencia </t>
  </si>
  <si>
    <t>debido a la identificación, clasificación y registro de información contable en rubros y cuantías que no correspondan</t>
  </si>
  <si>
    <t>R2GF</t>
  </si>
  <si>
    <t>por sanciones o multas de entes de control o demandas de terceros</t>
  </si>
  <si>
    <t xml:space="preserve"> debido a la realización de pagos indebidos</t>
  </si>
  <si>
    <t>R3GF</t>
  </si>
  <si>
    <t xml:space="preserve"> por la expedición del Registro Presupuestal sin el cumplimiento de los requisitos para el perfeccionamiento del contrato</t>
  </si>
  <si>
    <t>debido a falencias en la aplicación del Instructivo Solicitud de expedición y/o anulación de Certificado de Registro Presupuestal CRP I-GF-8</t>
  </si>
  <si>
    <t>R1GCT</t>
  </si>
  <si>
    <t>por la suscripción de contratos que presentan documentación inconsistente</t>
  </si>
  <si>
    <t>debido a deficiencias en la verificación de los requisitos habilitantes por parte del proceso de contratación.</t>
  </si>
  <si>
    <t>R2GCT</t>
  </si>
  <si>
    <t xml:space="preserve"> por pasivos exigibles</t>
  </si>
  <si>
    <t>debido a liquidación extemporánea de los contratos fuera de los plazos acordados en el contrato o los establecidos por la ley</t>
  </si>
  <si>
    <t>R3GCT</t>
  </si>
  <si>
    <t xml:space="preserve">por multa y/o sancion de entes de control </t>
  </si>
  <si>
    <t>debido a la presentación extemporanea y/o con falencias en los reportes enviados a la dirección financiera para posterior cargue en en el aplicativo SIVICOF y SIDEAP</t>
  </si>
  <si>
    <t>R4GCT</t>
  </si>
  <si>
    <t xml:space="preserve">por sanciones o multas de entes de control </t>
  </si>
  <si>
    <t xml:space="preserve">debido a demoras en la adquisicion de los bienes y servicios requeridos </t>
  </si>
  <si>
    <t>R5GCT</t>
  </si>
  <si>
    <t xml:space="preserve">por multa y/o sancion o de un ente de control  y/o quejas de un grupo de valor </t>
  </si>
  <si>
    <t xml:space="preserve">debido al incumplimiento en la ejecucion de los contratos </t>
  </si>
  <si>
    <t>R1GJ</t>
  </si>
  <si>
    <t>por sanciones administrativas</t>
  </si>
  <si>
    <t xml:space="preserve"> debido al incumplimiento en la respuesta a requerimientos asociados a los procesos judiciales y acciones constitucionales</t>
  </si>
  <si>
    <t>R1GI</t>
  </si>
  <si>
    <t>por quejas de grupos de valor o hallazgos de entes de control</t>
  </si>
  <si>
    <t xml:space="preserve"> debido a la desactualización de la información en la bodega de datos
insumo para análisis estadísticos.</t>
  </si>
  <si>
    <t>R1SM</t>
  </si>
  <si>
    <t>por hallazgos a la entidad por parte de entes de control</t>
  </si>
  <si>
    <t>debido al incumplimiento de y/o inoportuna emision de los informes de ley contemplados en el Plan Anual de Auditoría</t>
  </si>
  <si>
    <t>R2SM</t>
  </si>
  <si>
    <t xml:space="preserve">por sanciones de entes de control o quejas de grupos de valor </t>
  </si>
  <si>
    <t>debido a fallas en la planificación del ejercicio de auditoria por desconocimiento de normatividad aplicable.</t>
  </si>
  <si>
    <t>R1GH</t>
  </si>
  <si>
    <t>por sanciones y/o multas de entes de control y/o demandas</t>
  </si>
  <si>
    <t>debido al ingreso tardío, incompleto o con errores de las novedades administrativas al aplicativo de nómina.</t>
  </si>
  <si>
    <t>R2GH</t>
  </si>
  <si>
    <t>debido a fallas en el seguimiento a la ejecución de las actividades programadas en Plan de Trabajo de SGSST</t>
  </si>
  <si>
    <t>R3GH</t>
  </si>
  <si>
    <t>debido al incumplimiento en la ejecución del Plan Estratégico del Talento Humano</t>
  </si>
  <si>
    <t>R4GH</t>
  </si>
  <si>
    <t>por sanciones de entes de control o quejas de un grupo de valor</t>
  </si>
  <si>
    <t>debido a fallas en la planeacion de la estrategia del plan de cultura de integridad</t>
  </si>
  <si>
    <t>R1GS</t>
  </si>
  <si>
    <t>R4GS</t>
  </si>
  <si>
    <t>por señalamientos o demandas,</t>
  </si>
  <si>
    <t>debido a fallas en la aplicación de protocolos, desconocimiento del rol institucional o falta de articulación interinstitucional en los eventos de acompañamiento a manifestaciones y movilizaciones.</t>
  </si>
  <si>
    <t>R1AB</t>
  </si>
  <si>
    <t>por sanciones o multas de entes de control y las quejas recibidas por los grupos de valor</t>
  </si>
  <si>
    <t>debido al uso de los bienes en comodato con un fin diferente a lo pactado contractualmente</t>
  </si>
  <si>
    <t>R2AB</t>
  </si>
  <si>
    <t xml:space="preserve"> debido a la reclamación de los siniestros fuera de los tiempos establecidos en los que no opere la prescripción   </t>
  </si>
  <si>
    <t>R3AB</t>
  </si>
  <si>
    <t xml:space="preserve"> por sanciones o multas de entes de control </t>
  </si>
  <si>
    <t xml:space="preserve">debido al suministro de los bienes y servicios requeridos, fuera de los tiempos establecidos en los contratos </t>
  </si>
  <si>
    <t>R4AB</t>
  </si>
  <si>
    <t xml:space="preserve">por sanciones o multas de entes de control, y/o quejas de los grupos de interes </t>
  </si>
  <si>
    <t>debido a proyectos no ejecutados de acuerdo a lo proyectado en la vigencia anterior, Proyectos inconclusos en su ejecución (Obras de infraestructura sin terminar), Obras sin el cumplimiento de requisitos para su adecuado funcionamiento.</t>
  </si>
  <si>
    <t>R5AB</t>
  </si>
  <si>
    <t>por sanciones o multas de entes de control y/o quejas de los grupos de interes</t>
  </si>
  <si>
    <t>debido a la inadecuada disposición de los residuos peligrosos (Talleres)</t>
  </si>
  <si>
    <t>R1GIP</t>
  </si>
  <si>
    <t>por denuncias o sanciones de entes de control</t>
  </si>
  <si>
    <t>debido al incumplimiento en la prestación del servicio psicosocial (Prestación continua e ininterrumpida del servicio)</t>
  </si>
  <si>
    <t>R2GIP</t>
  </si>
  <si>
    <t>por sanciones o multas de entes de control, detrimento patrimonial. O perdida de la certificación ACA</t>
  </si>
  <si>
    <t>debido a la disminución de la cobertura ocupacional en las actividades válidas para la redención de pena</t>
  </si>
  <si>
    <t>R3GIP</t>
  </si>
  <si>
    <t>por fugas o rescates dentro del sistema carcelario o durante traslados o remisiones</t>
  </si>
  <si>
    <t>debido a fallas en los procedimientos establecidos</t>
  </si>
  <si>
    <t>R4GIP</t>
  </si>
  <si>
    <t>por sanciones o multas de entes de control, detrimento patrimonial. O perdida de la certificación ACA. O incumplimiento normativo por concepto sanitario desfavorable</t>
  </si>
  <si>
    <t>debido a ETA (enfermedad transmitida por alimento) y que genere un cierre del servicio de alimentos</t>
  </si>
  <si>
    <t>R5GIP</t>
  </si>
  <si>
    <t>por demanda de los PPL, familiar, tercero o entes control</t>
  </si>
  <si>
    <t>debido al incumplimiento en la cobertura de los puestos de servicio y las actividades programadas</t>
  </si>
  <si>
    <t>R6GIP</t>
  </si>
  <si>
    <t xml:space="preserve">por demanda de los PPL, familiar, tercero o entes control </t>
  </si>
  <si>
    <t>debido a falencias en seguridad y deficiencia en los tiempos de reacción a los eventos que atenten contra la seguridad de las PPL/Funcionarios/Guardia.</t>
  </si>
  <si>
    <t>R7GIP</t>
  </si>
  <si>
    <t>R8GIP</t>
  </si>
  <si>
    <t>por requerimientos de entes de control</t>
  </si>
  <si>
    <t>debido a la pérdida de la confidencialidad de la información</t>
  </si>
  <si>
    <t>R9GIP</t>
  </si>
  <si>
    <t>por requerimientos de entes de control y autoridades judiciales</t>
  </si>
  <si>
    <t xml:space="preserve">debido al vencimiento de trámites Jurídicos. </t>
  </si>
  <si>
    <t>R10GIP</t>
  </si>
  <si>
    <t xml:space="preserve">debido a la prescripción de trámites Jurídicos. </t>
  </si>
  <si>
    <t>R11GIP</t>
  </si>
  <si>
    <t xml:space="preserve"> debido a permitir la prolongación Ilícita de la libertad</t>
  </si>
  <si>
    <t>R12GIP</t>
  </si>
  <si>
    <t>debido a Hojas de vida incompletas, desactualizadas o imprecisas (Física o en el aplicativo SISIPEC WEB)</t>
  </si>
  <si>
    <t>R13GIP</t>
  </si>
  <si>
    <t>debido a conceder u otorgar libertad o trasladar a una PPL sin el debido cumplimiento de los requisitos legales.</t>
  </si>
  <si>
    <t>R14GIP</t>
  </si>
  <si>
    <t xml:space="preserve">por requerimientos de entes de control y autoridades judiciales </t>
  </si>
  <si>
    <t xml:space="preserve">debido a la privación ilegal de la libertad </t>
  </si>
  <si>
    <t>R1GCI</t>
  </si>
  <si>
    <t xml:space="preserve"> por inadecuada percepción por parte de los procesos de la entidad por indisponibilidad de la información requerida para atender requerimientos y sanciones economicas de los entes de control </t>
  </si>
  <si>
    <t>debido a fuga de capital intelectual por inadecuada identificación de los inventarios de conocimiento</t>
  </si>
  <si>
    <t>R1GTS</t>
  </si>
  <si>
    <t>por percepción desfavorable de la ciudadanía respecto a la gestión del requerimiento  de información solicitado</t>
  </si>
  <si>
    <t>debido a la alta rotación de personal que no cuenta con el conocimiento técnico apropiado para la gestión de los datos requeridos.</t>
  </si>
  <si>
    <t>R2GTS</t>
  </si>
  <si>
    <t>por percepción desfavorable del ciudadano hacia  las entidades que integran el sistema de seguridad y emergencias</t>
  </si>
  <si>
    <t>,debido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t>
  </si>
  <si>
    <t xml:space="preserve"> debido a incumplimientos en las metas programadas en la ejecución de los recursos financieros de los proyectos de inversión a cargo de la Subsecretaría de Seguridad y Convivencia. </t>
  </si>
  <si>
    <t xml:space="preserve"> por hallazgos de entes de control o queja de grupos de valor </t>
  </si>
  <si>
    <t xml:space="preserve">Posibilidad de afectación económica y reputacional para la SDSCJ, </t>
  </si>
  <si>
    <t xml:space="preserve">de documentos debido al incumplimiento de directrices establecidas por la dirección de Recursos Físicos y gestión Documental, por parte de los servidores y/o contratistas de la entidad. </t>
  </si>
  <si>
    <t>debido al incumplimiento de directrices 
establecidas por el proceso de Recursos Físicos y documental por parte de los servidores y/o contratistas de la entidad</t>
  </si>
  <si>
    <t>por sanción disciplinaria</t>
  </si>
  <si>
    <t xml:space="preserve"> debido a fuga/rescates o falencia en la seguridad dentro del sistema penitenciario</t>
  </si>
  <si>
    <t>Los referentes de las casas de justicia</t>
  </si>
  <si>
    <t xml:space="preserve"> mensualmente que el funcionamiento de las casas 
de justicia se ejecute en condiciones normales, 
como evidencia de ejecución del control se cuenta 
con el informe Mensual sobre la Atención de las 
Entidades Operadoras en la Casa de Justicia. 
En caso de identificar dificultades con las entidades 
operadoras o miembros del equipo de trabajo, se 
tomarán las acciones correspondientes y como 
evidencia de la desviación se cuenta con el informe</t>
  </si>
  <si>
    <t xml:space="preserve">verifican </t>
  </si>
  <si>
    <t>El director de Acceso a la Justicia</t>
  </si>
  <si>
    <t>verifica</t>
  </si>
  <si>
    <t>El director de Acceso a la Justicia o a quien se designe</t>
  </si>
  <si>
    <t>semestralmente que el equipo 
humano disponible para atención a los ciudadanos 
en Casas de Justicia (CRI y Recepción) sea 
suficiente, como evidencia de ejecución del control 
se cuenta con el documento informe de análisis 
que compara la oferta y demanda con el recurso 
humano en el Centro de Recepción e Información 
de las Casas de Justicia asignado. 
Para los casos en los cuales no se cuente con la 
capacidad para dar atención al Ciudadano, la 
Dirección de Acceso a la Justicia procederá con la 
reasignación y reajuste de personal, funcionarios y 
contratistas, a los equipamientos con mayor 
demanda cuyo registro se vera reflejado en el 
informe de análisis.</t>
  </si>
  <si>
    <t>El profesional designado de acceso a la justicia o a 
quien se designe</t>
  </si>
  <si>
    <t xml:space="preserve">La Dirección de Acceso a la Justicia </t>
  </si>
  <si>
    <t xml:space="preserve">establece </t>
  </si>
  <si>
    <t>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t>
  </si>
  <si>
    <t>realiza</t>
  </si>
  <si>
    <t xml:space="preserve">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t>
  </si>
  <si>
    <t xml:space="preserve">realiza </t>
  </si>
  <si>
    <t>seguimiento a través de informes mensuales de funcionamiento de la casa de justicia incluyendo los casos en los que se presenten o no dificultades con las entidades operadoras o miembros del equipo de trabajo que se reportarán los primeros 15 días mes vencido. En caso de no contar con los informes la Dirección requerirá mediante correo electrónico el suministro de estos y la justificación por la cual no se reportó. Como evidencia de estos quedan el Informe Mensual sobre la Atención de las Entidades Operadoras en la Casa de Justicia o el correo de la Dirección. El cargue de las evidencias se hará trimestralmente.</t>
  </si>
  <si>
    <t xml:space="preserve"> seguimiento de manera semestral, al equipo humano disponible para atención a los ciudadanos en Casas de Justicia (CRI y Recepción) sea suficiente mediante dos (2) informe de oferta y demanda que contemple los últimos seis meses. Para los casos en los cuales no se cuente con la capacidad para dar atención al Ciudadano, la Dirección de Acceso a la Justicia procederá con la reasignación y reajuste de personal, funcionarios y contratistas, a los equipamientos con mayor demanda. Como evidencia del seguimiento se tiene un documento informe de análisis que compara la oferta y demanda con el recurso humano en el Centro de Recepción e Información de las Casas de Justicia asignado, la cual reposa en los archivos de la Dirección de Acceso a la Justicia. El cargue de las evidencias se hará trimestralmente</t>
  </si>
  <si>
    <t>La Dirección de Acceso a la Justicia</t>
  </si>
  <si>
    <t xml:space="preserve">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t>
  </si>
  <si>
    <t xml:space="preserve"> responde oportunamente (en los términos de ley) y con claridad</t>
  </si>
  <si>
    <t xml:space="preserve">El profesional de la Dirección de Responsabilidad Penal Adolescente </t>
  </si>
  <si>
    <t>Verifica</t>
  </si>
  <si>
    <t xml:space="preserve"> semestralmente la disponibilidad y asignacion del personal requerido para la atención del Programa Distrital de Justicia Juvenil Restaurativa (PDJJR). Esta verificación se realiza por medio de un informe consolidado en el que se detalla la demanda de los programas, el número de casos asignados a cada uno y la cantidad de personal requerida para atender dicha demanda.
En caso de que haya una desviación del control le informará al Director de Responsabilidad Penal Adolescente a través de correo electrónico, a fin de que se tomen las medidas necesarias para garantizar la atención adecuada.</t>
  </si>
  <si>
    <t xml:space="preserve"> trimestralmente la realizacion de jornadas de capacitación, sensibilización o inducción a los profesionales del  Programa Distrital de Justicia Juvenil Restaurativa (PDJJR), estas jornadas podrán ser presenciales o virtuales.  Lo anterior se evidenciará por medio actas de reunión, listas de asistencia y presentaciones de apoyo utilizadas durante las jornadas. En caso de que haya una desviación del control (que alguna jornada no pueda llevarse a cabo), se deberá reprogramar y dejar evidencia de la reprogramación y/o ejecución</t>
  </si>
  <si>
    <t>El coordinador del programa casa libertad</t>
  </si>
  <si>
    <t>El profesional asignado de atención y servicio al ciudadano</t>
  </si>
  <si>
    <t>semanalmente las solicitudes de PQRSDF pendientes por dar respuesta, generando alertas tempranas a los responsables de las solicitudes previo al vencimiento. Como evidencia de ejecución del control se registra el formato F-AR-1435 “Matriz de seguimiento y Alertas del trámite de las PQRSDF” y una muestra de correos electrónicos de alertamiento a los responsables de las solicitudes.
En caso de no realizar el alertamiento previo al vencimiento de la PQRSDF, el sistema SIGA genera una alerta visual (Tipo semáforo) al usuario responsable de la solicitud, indicando la proximidad o vencimiento de la respuesta a la solicitud, como evidencia de la desviación se adjunta certificación de parametrización de las alertas en SIGA solicitada semestralmente a TI.</t>
  </si>
  <si>
    <t>El lider del proceso</t>
  </si>
  <si>
    <t xml:space="preserve"> semestralmente al Comité Institucional de Gestión y Desempeño -CIGD, el cumplimiento de la meta del indicador de oportunidad en las respuestas a las PQRSDF ciudadanas, lo cual se evidencia por medio de memorando electrónico dirigido a los miembros de dicha instancia.
En caso de no cumplir con la meta del indicador de oportunidad se realizarán mesas de trabajo con los procesos involucrados para fortalecer la apropiación de la gestión de PQRSDF, como evidencia se adjunta lista de asistencia de las reuniones.</t>
  </si>
  <si>
    <t xml:space="preserve">El jefe de la oficina de Control Interno Disciplinario </t>
  </si>
  <si>
    <t xml:space="preserve"> mes vencido  los procesos impulsados por su equipo de abogados, con el fin de discutir los casos disciplinarios en los cuales se presentan problemas en el levantamiento de pruebas o en la estructura argumentativa, las evidencias de la implementación del control serán las actas de reunión en las cuales se encontrará el detalle de la atención a las limitaciones de obtención de acervo probatorio, capacitación en el levantamiento de pruebas y notificaciones al indagado. Adicionalmente se contará con la gestión de la MATRIZ SEGUIMIENTO PROCESOS Y AUTOS ACTIVOS F-CID-551 en la cual se detallará toda la información de cada Proceso y Auto, aclarando que dicha información es confidencial y únicamente el personal autorizado podrá tener acceso. En caso de no llevar a cabo la reunión el/la profesional a cargo, emitirá un alerta mediante correo electrónico. El cargue de las evidencias se hará trimestralmente.</t>
  </si>
  <si>
    <t>El analista asignado en la OAP</t>
  </si>
  <si>
    <t>cada vez que llega una viabilidad de certificados de disponibilidad presupuestal - CDP - ,la consistencia de la información frente a lo contenido en el PAA, como evidencia de ejecución del control se adjunta el reporte de viabilidades de SICAPITAL – SISCO.
En caso de encontrar inconsistencias en la información, se devolvera la solicitud  al enlace del programa de inversion, como evidencia de la desviacion se adjunta el reporte de devoluciones solicitado a GTI.</t>
  </si>
  <si>
    <t>Los referentes ambientales</t>
  </si>
  <si>
    <t>El profesional designado por la OAP</t>
  </si>
  <si>
    <t>El analista de proyecto</t>
  </si>
  <si>
    <t xml:space="preserve"> trimestralmente  que los gerentes de proyecto validen la  información reportada por la OAP en el sistema SEGPLAN respecto a  la enviada por las gerencias; como evidencia de la ejecución del control se cuenta con el correo electrónico de solicitud de validación remitido por la OAP y/o el correo electrónico de aprobación enviado por el gerente del proyecto de inversión.
En caso de evidenciar inconsistencias en el reporte trimestral de SEGPLAN, la OAP solicitará a través de comunicación oficial el ajuste de la información a la Seceratría Distrital de Planeación. </t>
  </si>
  <si>
    <t>cada vez que se requiera  y teniendo en cuenta las observaciones formuladas por la Secretaría Distrital de Ambiente, el estado de cumplimiento de los requisitos legales asociados a los programas del PIGA, con énfasis en la gestión integral de residuos. Como evidencia de la ejecución del control se cuenta con el Formato de Seguimiento y Control Ambiental F-FI-1399 debidamente diligenciado y la respectiva lista de asistencia.
En caso de evidenciar falencias en el cumplimiento de los aspectos validados, se remitirá un correo electrónico al área encargada informando la novedad para que tomen las acciones correctivas correspondientes; como evidencia de la desviación se cuenta con el correo electrónico.</t>
  </si>
  <si>
    <t xml:space="preserve">semestralmente el cumplimiento  de los programas de PIGA y de la normatividad ambiental a través de los reportes realizados por las áreas con el objetivo de dar cumplimiento al reporte de los informes y formularios que determine la Secretaría Distrital de Ambiente de acuerdo con la resolución 3179 de 2023; como evidencia de ejecución el control queda el reporte realizado en la herramienta STORM WEB 
En caso de ser necesario dar un alcance a la información reportada (informe o formulario), se procederá a solicitar la retransmisión de la misma ; como evidencia de ejecución el control queda el reporte realizado en la herramienta STORM WEB </t>
  </si>
  <si>
    <t xml:space="preserve"> trimestralmente que se cumpla con el aprovechamiento de residuos acorde a lo establecido en el decreto 400 de 2004, como evidencia de ejecución del control se cuenta con el informe de aprovechamiento de residuos y el radicado de entrega a la UAESP – Unidad administrativa especial de servicios públicos.
En caso de identificar incumplimientos sobre el aprovechamiento de residuos, se procederá a solicitar a la asociación las acciones correctivas, como evidencia se cuenta con el correo electrónico remitido a la asociación, el informe de aprovechamiento de residuos y el radicado de entrega a la UAESP – Unidad administrativa especial de servicios públicos.</t>
  </si>
  <si>
    <t xml:space="preserve">El profesional designado por la OAP </t>
  </si>
  <si>
    <t>cuando se requiera  a través de inspecciones  el cumplimiento de las condiciones ambientales para la ejecución de los contratos de mantenimiento de vehículos en cuanto a condiciones locativas y documentales que garanticen el cumplimiento de las obligaciones contractuales de los talleres; como evidencia se cuenta con el acta de reunión.
En caso de identificarse incumplimientos se solicitarán los ajustes y se informará a través de correo la situación identificada al supervisor del contrato.</t>
  </si>
  <si>
    <t>El profesional asignado de la OAP</t>
  </si>
  <si>
    <t xml:space="preserve">mensualmente el cumplimiento de las actividades de implementación de las políticas de gestión del Modelo Integrado de Planeación y Gestión definidas a través del monitoreo al  plan de acción de MIPG; como evidencia queda el diligenciamiento del formato F-FI-1388. 
En caso de identificarse desviaciones se enviará correos de alertamiento a las dependencias. </t>
  </si>
  <si>
    <t xml:space="preserve">El/la jefe de la OAC o quien se delegue </t>
  </si>
  <si>
    <t xml:space="preserve">verifica </t>
  </si>
  <si>
    <t xml:space="preserve"> cada vez que se requiera emitir un boletìn o comunicado de prensa  que la informacion este conforme a los lineamientos y directrices institucionales, así como la veracidad, pertinencia y coherencia del contenido.  Como evidencia de la revisión y autorización de la información a publicar se suministra la certificación de verificacion emitida por el/la Jefe de la OAC o a quien designe. De igual forma, se adjunta matriz con los comunicados de prensa, fecha, temática e hipervinculo con el detalle de cada uno. 
Si se publican contenidos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</si>
  <si>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diariamente  la conformidad, veracidad, pertinencia y coherencia del contenido a publicar en las redes sociales, luego de que el Comunity Manager con base en la información redactada por el equipo de periodistas consolida el contenido a divulgar en las RRSS (Redes Sociales). Para la información que sea coyuntural se pide la autorización del Jefe de la OAC y /o el Secretario de la SSCJ. Como evidencia de las publicaciones en redes sociales se adjunta el certificado de las revisiones de las publicaciones en RRSS emitida por el/la Jefe de la OAC y el reporte de redes sociales. 
Si se publican contenidos en RRSS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</si>
  <si>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 xml:space="preserve">  cada vez que se requiera  publicar contenido en la seccion noticias de la pagina web de la entidad que este cumpla con los criterios de veracidad, pertinencia y  principios institucionales.
Como evidencia se encuentra la certificación de publicaciòn del contenido (banners, noticias, archivos multimedia y/o de videos) y un resumen con el enlace, fecha y temática de cada una de las publicaciones. 
Si se publican contenidos en en la sección niticias de la pagina web de la entidad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</si>
  <si>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Los periodistas</t>
  </si>
  <si>
    <t>verifican</t>
  </si>
  <si>
    <t>cada vez que se solicite un tramite de comunicación interna que la solicitud este aprobada por el lider del proceso y/o dependencia con el objetivo de evitar la emisión de piezas o contenidos no pertinentes; como evidencia de ejecución del control se adjunta muestra de correos electrónicos con la trazabilidad de aprobación por parte del lider del del proceso o dependencia y los formatos de solicitud y los productos entregados.
En caso de que la solicitud no venga con la trazabilidad de la aprobación, esta no será tramitada y se notificará al solicitante por correo electrónico, ecomo evidencia se adjunta una muestra de correos con la notificación.</t>
  </si>
  <si>
    <t xml:space="preserve">El jefe del C4   </t>
  </si>
  <si>
    <t xml:space="preserve">delega </t>
  </si>
  <si>
    <t xml:space="preserve">  al operador tecnológico la implementación y uso de soluciones integrales redundantes y alta disponibilidad, a datacenter principales y alternos para prevenir y atender las fallas en la plataforma tecnológica. Estas actividades se registran en informes de gestión de operador tecnológico recibidos de forma mensual evidenciando la operación de la  plataforma tecnológica controlada por ANS, que en caso de estar por debajo de umbral se penaliza económicamente. Evidencia corresponde al Informe de Operador tecnológico. El cargue de las evidencias se hará trimestralmente.</t>
  </si>
  <si>
    <t xml:space="preserve">  seguimiento semanalmente a la disponibilidad de potencia eléctrica (UPS´s) en la SUR (Sala Unificada de Recepción) y en el CAD (Centro Automático de Despacho) mediante la revisión de los informes, alertas o estados actuales generados por el software de comunicación de la UPS. Para ello los responsables del seguimiento a UPS´s deberán notificar al Jefe del C4 las novedades en los reportes incluyendo los mantenimientos preventivos o correctivos en caso de que se presenten. Como evidencia se compartirán los reportes generados. El cargue de las evidencias se realizara trimestralmente. </t>
  </si>
  <si>
    <t xml:space="preserve">El jefe del C4 con apoyo del personal contratista de seguridad y vigilancia  </t>
  </si>
  <si>
    <t xml:space="preserve"> realiza</t>
  </si>
  <si>
    <t xml:space="preserve">  seguimiento  al uso indebido de elementos o dispositivos electrónicos a la SUR diariamente, en caso de no evidenciar ingresos se emitirá correo de parte del responsable. Para los casos de evidenciar un ingreso no autorizado se tomaran los registros de las cámaras del sistema de video vigilancia del edificio, las cuales están disponibles por un periodo de 90 días para consulta antes que se reescriban los videos. Como evidencia queda el correo de parte del personal contratista de seguridad y vigilancia indicando los eventos o incidentes que presentados al responsable designado por el Jefe del C4 para la verificación del control o el Correo mensual del responsable designado para la verificación del control al jefe del C4 indicando que no se evidencio ningún ingreso de elementos o dispositivos electrónicos indebidos. El cargue de las evidencias se hará trimestralmente.</t>
  </si>
  <si>
    <t xml:space="preserve">El grupo de entrenamiento del C4   </t>
  </si>
  <si>
    <t>sensibiliza y capacita</t>
  </si>
  <si>
    <t xml:space="preserve">   a los funcionarios y contratistas en el uso y manejo de la información, actividad que se debe realizar como mínimo una vez por año; para los casos en los cuales el personal no asista se procede con la reprogramación de una nueva sesión de capacitación. Como evidencia quedan las listas de asistencia y documentos de las capacitaciones. El cargue de las evidencias se hará trimestralmente.</t>
  </si>
  <si>
    <t>delega</t>
  </si>
  <si>
    <t xml:space="preserve">   al operador tecnológico para que ejecute una inspección mensual de eventos de seguridad a la plataforma tecnológica del NUSE 123 y genere el informe respectivo. Para los casos en los cuales se evidencien eventos que impacten la estabilidad de la plataforma tecnológica en el informe se detallará como se procedió. Como evidencia de la implementación se tienen los Informes mensuales del operador tecnológico. El cargue de las evidencias se hará trimestralmente.</t>
  </si>
  <si>
    <t xml:space="preserve">El grupo de capacitación   </t>
  </si>
  <si>
    <t>entrena</t>
  </si>
  <si>
    <t xml:space="preserve">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t>
  </si>
  <si>
    <t xml:space="preserve">El grupo de capacitación  </t>
  </si>
  <si>
    <t xml:space="preserve">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t>
  </si>
  <si>
    <t xml:space="preserve">anualmente el cumplimiento de los requisitos documentales en las áreas, como evidencia se cuenta con el listado de asistencia de las visitas y el informe de cumplimiento de lineamientos archivísticos. 
En caso de identificarse incumplimientos se envía el informe y el anexo que corresponda según la dependencia y el memorando correspondiente. </t>
  </si>
  <si>
    <t>El líder de gestión documental</t>
  </si>
  <si>
    <t xml:space="preserve"> cada vez que se solicite el préstamo de expedientes, el cumplimiento de los requisitos documentales en el proceso de 
registro de préstamo y circulación de material archivístico, como evidencia de ejecución del control se cuenta con los correos electrónicos de aprobación de la solicitud </t>
  </si>
  <si>
    <t xml:space="preserve"> El líder de gestión documental  o 
a quien designe, </t>
  </si>
  <si>
    <t xml:space="preserve">La almacenista general </t>
  </si>
  <si>
    <t>coteja</t>
  </si>
  <si>
    <t xml:space="preserve">anualmente la realización de la toma física de bienes al servicio de la entidad, lo cual se evidencia por medio del informe de toma física y el acta de socialización en la mesa técnica de inventarios. 
En caso de no evidenciarse la toma física anual, se debe justificar mediante  memorando las razones por las cuales no se implementó, como evidencia de la desviación se cuenta con memorando electrónico. </t>
  </si>
  <si>
    <t xml:space="preserve">cada vez que se requiera la realización del  seguimiento a los traslados de bienes al servicio de la Entidad, dejando como  evidencia los comprobantes de traslado en el formato F-GRF-1103.
En caso de no efectuarse la verificación, se debe justificar mediante memorando dirigido al superior inmediato. </t>
  </si>
  <si>
    <t>El (la) Director(a) de Tecnologías y Sistemas de la Información</t>
  </si>
  <si>
    <t>cada vez que se requiera adquirir un bien o un servicio tecnológico, con el profesional responsable que demanda el bien y/o servicio a adquirir, que lo consignado en el estudio previo y anexo de especificaciones técnicas corresponda con la necesidad a suplir. Como evidencia de la ejecución del control se contará con el estudio previo aprobado y anexo de especificaciones técnicas.
En el evento de no contar con el estudio previo y anexo de especificaciones técnicas o que el contenido de los mismos no se ajuste a la necesidad, se solicita ajuste por medio de correo electrónico al responsable que demanda el bien y/o servicio, como evidencia se contará con el correo electrónico.</t>
  </si>
  <si>
    <t>El(la) Director(a) de Tecnologías y Sistemas de la Información o quien designe para apoyar la supervisión</t>
  </si>
  <si>
    <t xml:space="preserve"> verifica  </t>
  </si>
  <si>
    <t>mensualmente con los profesionales responsables del apoyo a la supervisión que la ejecución de los contratos se desarrolle acorde a lo  estipulado contractualmente y en lo consignado en el Manual de Supervisión e Interventoría MA-CGT-04, validando que los bienes y/o servicios se entreguen a satisfacción de la Entidad, lo cual es respaldado con el diligenciamiento del instrumento de seguimiento contractualpara cada uno de los contratos suscritos según aplique. Como evidencia de la ejecución del control se contará con el acta de reunión con la revisión del instrumento de seguimiento actualizado.
En el evento que el instrumento de seguimiento no se encuentre diligenciado y no se pueda evidenciar el seguimiento, se solicita su actualización por medio de correo electrónico al profesional responsable del apoyo a la supervisión, como evidencia se contará con el correo electrónico</t>
  </si>
  <si>
    <t>Los profesionales responsables de infraestructura tecnológica de la Dirección de Tecnologías y Sistemas de la Información</t>
  </si>
  <si>
    <t>mensualmente el cumplimiento a la ejecución del Plan de Mantenimiento de la infraestructura tecnológica (Hardware, software y comunicaciones). Como evidencia de la ejecución del control se contará con el Plan de Mantenimiento actualizado.
En el evento de evidenciar incumplimiento en la ejecución del plan, se llevará a cabo una mesa de trabajo en las que se identifiquen las causas de la situación y se adelanten las acciones correctivas requeridas, como evidencia se contará con el acta de la mesa de trabajo adelantada.</t>
  </si>
  <si>
    <t>Los profesionales responsables de infraestructura tecnológica de la Dirección de 
Tecnologías y Sistemas de la Información</t>
  </si>
  <si>
    <t xml:space="preserve"> mensualmente que el reporte de monitoreo de disponibilidad y capacidad/rendimiento de la infraestructura tecnológica (hardware, software y comunicaciones) esté acorde a lo requerido para el funcionamiento. Como evidencia de la ejecución del control se contará con un correo electrónico con el reporte de monitoreo debidamente verificado.
En el evento de evidenciar en el reporte de monitoreo indisponibilidad de las soluciones tecnológicas de criticidad alta, se llevará a cabo una mesa de trabajo en las que se  identifiquen las causas de la situación y se adelanten las acciones correctivas requeridas, como evidencia se contará con el acta de la mesa de trabajo adelantada</t>
  </si>
  <si>
    <t>Los profesionales responsables de apoyar la supervisión de los contratos suscritos con proveedores de servicios de TI de la Dirección de Tecnologías y Sistemas de la Información</t>
  </si>
  <si>
    <t>mensualmente el cumplimiento de los acuerdos de niveles de servicio por parte de los proveedores. Como evidencia de la ejecución del control se contará con el acta de reunión con la revisión de los acuerdos de niveles de servicio.
En el evento de no evidenciar la verificación del cumplimiento de los acuerdos, se llevará a cabo una mesa de trabajo en las que se identifiquen las causas de la situación y se adelanten las acciones correctivas requeridas. Como evidencia se contará con el acta de la mesa de trabajo adelantada.</t>
  </si>
  <si>
    <t>Los profesionales responsables de uso y apropiación de la Dirección de Tecnologías y Sistemas de la Información</t>
  </si>
  <si>
    <t>cada vez que sea necesario la inclusión de las actividades relacionadas con el adecuado uso de herramientas y servicios tecnológicos en el plan de uso y apropiación. Como evidencia de la ejecución del control se contará con los avances del Plan de uso y apropiación.
En el evento de no evidenciar las actividades relacionadas se llevará a cabo una mesa de trabajo para la inclusión de las actividades en el plan de uso y apropiación. Como evidencia se contará con el acta de la mesa de trabajoadelantada.</t>
  </si>
  <si>
    <t>El Director de Tecnologías y Sistemas de la Información</t>
  </si>
  <si>
    <t>trimestralmente el cumplimiento de los planes de Gobierno Digital y de Seguridad Digital en la Entidad y la realización de actividades relacionadas con la apropiación de las políticas de gobierno y seguridad digital. Como evidencia de la ejecución del control se contará con  un acta de seguimiento.
En caso de no cumplir con alguna de las actividades registradas en el plan y con la  realización de las actividades relacionadas con la apropiación de las políticas de gobierno y seguridad digital, se deberá contar con la justificación del incumplimiento y  la reprogramación de la actividad en cuestión; como evidencia se contará con el acta de reunión.</t>
  </si>
  <si>
    <t>Los profesionales responsables del seguimiento a la ejecución de proyectos de TI de la Dirección de Tecnologías y Sistemas de la Información</t>
  </si>
  <si>
    <t>mensualmente el seguimiento a los proyectos de TI a través del reporte de ejecución y control. Como evidencia de la ejecución del control se contará con los reportes de ejecución y control de cada proyecto, y con un acta de la validación del estado de los proyectos de TI.
En el evento de no evidenciar el diligenciamiento de los formatos de reporte de ejecución y control, se llevará a cabo una mesa de trabajo en las que se identifiquen las causas de la situación y se adelanten las acciones correctivas requeridas. Como evidencia se contará con el acta de la mesa de trabajo adelantada.</t>
  </si>
  <si>
    <t xml:space="preserve">El funcionario encargado del área contable de la Dirección Financiera </t>
  </si>
  <si>
    <t xml:space="preserve">concilia </t>
  </si>
  <si>
    <t>mensualmente, la información contenida en el aplicativo contable de la entidad frente a los reportes generados por los aplicativos que alimentan por interfaz la contabilidad, para validar la conciliación de las cifras. Para los casos en los cuales se evidencien diferencias en la conciliación, se elaborará un comprobante de contabilidad de ajuste. De esta manera como evidencia se suministrarán las conciliaciones y libros auxiliares realizadas en el mes. El cargue de las evidencias se hará trimestralmente.</t>
  </si>
  <si>
    <t xml:space="preserve">circulariza </t>
  </si>
  <si>
    <t>de manera mensual, la información que remiten las áreas, como resultado de la circularización de la información registrada contablemente de forma manual, permitiendo así realizar la conciliación de las cifras. En caso de que no se reciba la información se procede con la notificación vía correo electrónico a los directivos encargados. De esta manera queda como evidencia las circularizaciones y  los correos enviados en caso de no recibir respuesta. El cargue de las evidencias se hará trimestralmente.</t>
  </si>
  <si>
    <t xml:space="preserve">Las personas designadas por la Dirección Financiera </t>
  </si>
  <si>
    <t>el cumplimiento de los requisitos para pago de las cuentas radicadas mensualmente, de los documentos soporte dirigidos a la Dirección Financiera; los cuales son registrados en la "herramienta ofimática control órdenes de pago virtual". La cuenta pasara por revisión contable, registrando esta trazabilidad en el sistema ORFEO y la Herramienta Ofimática. Finalmente se realiza una revisión final por parte de los funcionarios designados por la Dirección verificando el lleno de los requisitos para pago, si en esta o cualquier instancia de la revisión se identifica incumplimiento de los requisitos, la cuenta se devuelve y los motivos se evidenciarán en el ORFEO, Herramienta Ofimática y correo que se le remita al supervisor con copia al contratista. Como evidencia se suministrará la Herramienta Ofimática Control órdenes de pago virtual F-GF-882. El cargue de las evidencias se hará trimestralmente</t>
  </si>
  <si>
    <t>Los profesionales del área presupuesto</t>
  </si>
  <si>
    <t xml:space="preserve"> verifican </t>
  </si>
  <si>
    <t>cada vez que se requiera que el Certificado de Registro Presupuestal - CRP corresponda a la solicitud recibida por parte del ordenador del gasto o funcionarios competentes, teniendo en cuenta lo establecido en el Instructivo I-GF-8, una vez verificados los requisitos se procede con su expedición; si la solicitud no cumple con algún requisito se procede con la respectiva devolución al área solicitante. Como evidencia se suministrará la Base de control de CRP y para el trámite de las devoluciones el radicado por Orfeo y/o correo electronico al área solicitante.</t>
  </si>
  <si>
    <t>El profesional de las unidades ejecutoras asignado</t>
  </si>
  <si>
    <t xml:space="preserve"> verifica </t>
  </si>
  <si>
    <t xml:space="preserve"> cada vez que se vaya a realizar un contrato de prestación de servicios profesionales y de apoyo a la gestión, que los documentos allegados esten de acuerdo con el formato lista de chequeo F-GCT-1367, validando la completitud de los documentos presentados que dicho formato indique. En caso que los documentos no cumplan con lo requerido, se devuelve al área correspondiente por correo electrónico. 
Como evidencia se adjuntará una matriz que relaciona el total de contratos suscritos en el periodo a reportar, con el correspondiente link de Secop II ( que contiene todos los documentos del contrato acorde a F-GCT-1367 vigente a la fecha)
El reporte de evidencias se realizara trimestralmente.</t>
  </si>
  <si>
    <t xml:space="preserve">Los profesionales de las unidades ejecutoras asignados </t>
  </si>
  <si>
    <t xml:space="preserve"> cada vez que se requiera que los oferentes cumplan con los requisitos mínimos habilitantes establecidos en el pliego de condiciones o invitación publica,  en caso de que no se cumplan los requisitos mínimos habilitantes en el informe de evaluación se indican las razones del incumplimiento y los documentos que debe aportar si hay lugar para subsanar la oferta, lo que se podrá consultar en informes del proceso.
Como evidencia se relaciona el link de consulta en Secop II de los contratos suscritos en el periodo a reportar,  en el cual se incluye  el informe de evaluación.
El reporte de evidencias se realizara trimestralmente.</t>
  </si>
  <si>
    <t>trimestralmente a los contratos que estén pendientes por liquidar e informará mediante memorando radicado al supervisor del contrato, para que se inicie el trámite correspondiente. En caso de desviaciones al control, en el memorando se dejara trazabilidad que no se registran contratos pendientes por liquidar para el periodo a reportar. Como evidencia se anexarán los memorandos emitidos junto con la base de datos. 
El cargue de las evidencias se hará trimestralmente.</t>
  </si>
  <si>
    <t xml:space="preserve">El profesional de las unidades ejecutoras </t>
  </si>
  <si>
    <t>mensualmente, que la información contractual y presupuestal sea consistente entre las diferentes fuentes y repositorios de información (SICAPITAL, SIGA, SECOP II). 
En caso de identificar inconsistencias o ausencias de información, se solicita  via correo electrónico a los responsables de la ejecución contractual para que se realice el cargue de la información.
Como evidencia de ejecución del control se entrega archivo Excel que refleja esta verificación y/o correos electrónicos con las solicitud de ajustes o diligenciamiento de información a las áreas junto con el correo electrónico de reporte al área financiera
El cargue de la evidencia será trimestral</t>
  </si>
  <si>
    <t xml:space="preserve">El (la) Director(a) Juridica y Contractual </t>
  </si>
  <si>
    <t xml:space="preserve">verifica  </t>
  </si>
  <si>
    <t>mensualmente el cumplimiento de los procesos programados  en el plan anual de adquisiciones vs los procesos radicados en la unidad ejecutora 1 con el fin de detectar las necesidades que se encuentran pendientes por radicar ante la dirección jurídica y contractual. En caso de desviaciones al control, en el memorando se dejara trazabilidad que las áreas están dando cumplimiento a lo establecido en el PAA. Como soporte de ejecución del control se adjuntan memorandos de alerta a los gerentes de proyecto.
El cargue de la evidencia será trimestral</t>
  </si>
  <si>
    <t xml:space="preserve">El Subsecretario(a) de Inversiones y Fortalecimiento de Capacidades Operativas, La Dirección Técnica, Dirección de Operaciones y Dirección de Bienes </t>
  </si>
  <si>
    <t xml:space="preserve"> mensualmente los procesos programados en el plan anual de adquisiciones -PAA de la vigencia  respecto a los procesos que son de su competencia  el cual se evidencia con actas de reunión y/o memorandos y/o bases de seguimiento. En caso de alertas se remitirá el comunicado al cliente o área solicitante.
El cargue de las evidencias se hará de manera trimestral.</t>
  </si>
  <si>
    <t xml:space="preserve">Los profesionales asignados de las unidades ejecutoras </t>
  </si>
  <si>
    <t xml:space="preserve">verifican  </t>
  </si>
  <si>
    <t>semestralmente el conocimiento adquirido a través de evaluaciones producto de las capacitaciones sobre supervisión contractual. En caso de que el promedio de evaluaciones sea menor de lo aceptable, se reagendará reunión con lo(s) supervisores donde se requiera fortalecer el conocimiento. Como evidencia de ejecución del control se adjunta el reporte consolidado de las evaluaciones.</t>
  </si>
  <si>
    <t xml:space="preserve">El profesional asignado </t>
  </si>
  <si>
    <t>mensualmente el estado de las contestaciones, como evidencia de ejecución del control se cuenta con el reporte generado por el sistema SIPROJWEB que refleja el estado de las contestaciones.
En caso de identificar contestaciones vencidas, se realizará la alerta al abogado asignado, como evidencia de la desviación se cuenta con el correo electrónico o SIGA correspondiente.</t>
  </si>
  <si>
    <t>mensualmente que la contestación se encuentre radicada bajo los tiempos de ley, como evidencia de ejecución del control se cuenta con el reporte generado por el sistema SIPROJWEB que refleja el estado de las actuaciones.
En caso de identificar contestaciones vencidas, se realizará la alerta al abogado asignado para garantizar el cierre en el menor tiempo posible, como evidencia de la desviación se cuenta con el correo electrónico o SIGA correspondiente.</t>
  </si>
  <si>
    <t>El responsable asignado por el jefe de la OAIEE</t>
  </si>
  <si>
    <t>mensualmente que la información requerida y proveniente de entidades externas, se encuentre contenida en la bodega de datos, como evidencia de ejecución del control se cuenta con el 
reporte del indicador No GI-2. 
Para los casos en que se encuentren inconsistencias en la información, se realizara la solicitud nuevamente a la entidad fuente, por parte del responsable de validar la estructura de los archivos recibidos. Como soporte queda el formato Control Entrada y Salida de Requerimientos de Información F-GI-581</t>
  </si>
  <si>
    <t xml:space="preserve">El Jefe de la Oficina de Control Interno </t>
  </si>
  <si>
    <t>a travez de reuniones mensuales, la ejecución de los informes de ley establecidos en el Plan Anual de Auditoría, solicitando solicitando a cada profesional informar las posibles limitantes que puedan afectar los tiempos establecidos para la entrega a la Jefatura de dicho informe. Lo anterior se registra en el Acta de reunión.
De identificarse limitantes, se solicitará la reprogramación de la fecha de entrega a la jefatura del informe de ley asignado. Lo anterior, será aprobado por la Jefatura, siempre y cuando no sobre pase la fecha de emisión establecida por la normatividad vigente, y se registrará en acta de reunión.</t>
  </si>
  <si>
    <t>cada vez que se requiera,  por medio de reuniones de seguimiento con los profesionales asignados, el estado de avance del informe de ley respecto de las fechas de entrega del informe a la jefatura. Lo que se registra en el acta de reunión.
De presentarse limitantes se establecerán las acciones pertinentes, garantizando que la la fecha de entrega del informe a la jefatura no sea menor a los 2 días hábiles al término que corresponda. Como evidencia se suscribirá el acta de reunión.</t>
  </si>
  <si>
    <t xml:space="preserve">El jefe de la Oficina de Control Interno </t>
  </si>
  <si>
    <t>cada vez que se requiera la inclusión de aspectos y criterios aplicables en el programa de auditoría interna, como evidencia de ejecución del control se cuenta con el formato F-SM-83 aprobado.
En caso de observaciones por parte de la Jefatura, se solicitarán, por medio de correo electrónico los ajustes a los que haya lugar, como evidencia de la desviación se cuenta con el correo electrónico de trazabilidad de ajustes requeridos y el formato F-SM-83 aprobado.</t>
  </si>
  <si>
    <t>mensualmente que las pruebas adelantadas y registradas en el formato F-SM-951 estén acorde con el objetivo de la auditoría y se esté ejecutando conforme la planificación del ejercicio auditor. Lo anterior, se documentará en el acta de reunión suscrita.
De identificarse aspectos y criterios que no se han evaluado en su totalidad, la jefatura solicitará se efectúen pruebas adicionales que permitan robustecer las verificaciones adelantadas, lo cual se documentará en el acta de reunión suscrita.</t>
  </si>
  <si>
    <t>cada vez que se requiera que el informe preliminar de auditoría interna cumpla con los requisitos mínimos, como evidencia de ejecución del control se cuenta con el correo electrónico de revisión y/o aprobación del informe preliminar de auditoría.
 En caso de identificar observaciones, se solicitarán mediante correo electrónico los ajustes al equipo auditor para que proceda a verificar, ajustar y remitir nuevamente para revisión.</t>
  </si>
  <si>
    <t>Los profesionales de la Dirección de Gestión Humana asignados</t>
  </si>
  <si>
    <t xml:space="preserve">  verifican</t>
  </si>
  <si>
    <t xml:space="preserve"> mensualmente previo al cierre de novedades de nómina la incorporación oportuna, completa y coherente de las novedades administrativas en el aplicativo de nomina. Como evidencia de ejecución del control, se documenta con el acta de reunión de prenomina y el control de validación de novedades F-GH-1065.
En caso de identificarse debilidades en la incorporación de novedades en el aplicativo de nómina, se realiza solicitud de ajuste al profesional asignado; de lo cual queda como evidencia un correo electrónico o memorando.</t>
  </si>
  <si>
    <t xml:space="preserve"> mensualmente si se recibieron solicitudes o reclamaciones por liquidación de nomina y generará los ajustes necesarios para incorporar la novedad en la siguiente liquidación de nómina, como evidencia de ejecución del control, se registra el formato F-GH-1065 con la aclaracion en la columna observaciones.
En caso de no identificarse errores posteriores al cierre o liquidación de nómina, se realizará el reporte de ejecución del control dando claridad sobre la no activacion del control correctivo para el periodo reportado </t>
  </si>
  <si>
    <t xml:space="preserve">El profesional designado como responsable del Sistema de Gestión de Seguridad y Salud en el Trabajo </t>
  </si>
  <si>
    <t xml:space="preserve">  trimestralmente el cumplimiento de la ejecución del Plan de Trabajo Anual de SG-SST.
Como evidencia de la ejecución del control, queda el “cronograma plan de trabajo de SG-SST” con sus respectivos soportes y correos de seguimiento por parte de la profesional responsable del SGSST.
En caso de evidenciar incumplimiento en la ejecución de las actividades se realizará la respectiva justificación y se realizará la reprogramación o cancelación, lo anterior previa aprobación por parte de la directora de Gestión Humana; como evidencia se carga el “cronograma plan de trabajo de SG-SST” con la justificación de la reprogramación de actividades y correo de aprobación remitido por la Dirección.</t>
  </si>
  <si>
    <t xml:space="preserve">El profesional asignado de la Dirección de Gestión Humana </t>
  </si>
  <si>
    <t xml:space="preserve"> trimestralmente la ejecución del plan estratégico de talento humano haciendo uso de la "Matriz de Seguimiento al Programa Talento Humano en una Organización Saludable y POA - F-GH-850 - establecida para tal fin, como evidencia de ejecución del control se adjunta formato F-GH-850 diligenciado y el correo de reporte al director(a) de gestión humana.
En caso de evidenciar incumplimiento en la ejecución de las actividades programadas se realiza la reprogramación o modificación de la actividad, como evidencia queda el formato F-GH-850 "Matriz de Seguimiento al Programa Talento Humano en una Organización Saludable y POA" con la aclaracion de la actividad modificada (reprogramación y/o modificación).</t>
  </si>
  <si>
    <t xml:space="preserve">Los profesionales asignados de la Dirección de Gestión Humana </t>
  </si>
  <si>
    <t xml:space="preserve"> anualmente la ejecución total del Plan de cultura e Integridad versus las brechas identificadas en el autodiagnostico de integridad y FURAG con el objetivo de incluir estas brechas en plan del siguiente año, como evidencia de ejecucion del control se adjunta acta de reunion donde se aprueba el plan a inicio de la vigencia. 
En caso de o contar con el autodiagnostico y/o los resultados del FURAG se proyectara el plan con las recomendaciones de la vigencia anterior, como evidencia se adjuntara captura de pantalla de fecha emision del FURAG.</t>
  </si>
  <si>
    <t>Los directores de Seguridad y de Prevención y Cultura Ciudadana</t>
  </si>
  <si>
    <t xml:space="preserve">mensualmente el cumplimiento de los planes de acción establecidos para dar cumplimiento a las actividades de los proyectos de inversión, comparando lo planeado con lo ejecutado y reportado en la herramienta PROGRESSUS. Como evidencia del control, se adjunta informe de seguimiento y el reporte de seguimiento de la herramienta PROGRESUS la cual se generará 10 días mes vencido. 
En caso de que no se dé cumplimiento a los planes de acción, se definirán acciones correctivas específicas y se hará seguimiento a su implementación en la revisión del mes siguiente, como evidencia se adjunta acta de reunión o correo electrónico con el registro de la acción correctiva establecida. </t>
  </si>
  <si>
    <t xml:space="preserve">El Subsecretario de Seguridad y Convivencia </t>
  </si>
  <si>
    <t>mensualmente el cumplimiento en el avance en la ejecución presupuestal y cumplimiento de metas, como evidencia se cuenta con el acta de reunión el reporte de seguimiento de ejecución y el reporte de cumplimiento de metas de PROGRESUS. 
En caso de identificar posibles desviaciones o incumplimientos en el avance de ejecución presupuestal y el cumplimiento de metas, se proponen los ajustes necesarios. Como evidencia del control, se cuenta con un informe dirigido a cada director donde se evidencia el incumplimiento de metas y las acciones u ajustes a realizar.</t>
  </si>
  <si>
    <t xml:space="preserve">El Director de Prevención y Cultura Ciudadana </t>
  </si>
  <si>
    <t xml:space="preserve">anualmente si los lineamientos de la “GUÍA PARA EL ACOMPAÑAMIENTO A ESCENARIOS DE MANIFESTACIÓN PÚBLICA DEL EQUIPO GESTORES DE CONVIVENCIA” G- GS-01” son acordes a la normatividad vigente y al rol de la entidad, respecto a las demás instituciones y/o entidades que participan en esos eventos; como evidencia se adjuntará captura de pantalla del documento actualizado en el módulo MIPG. 
En caso de que la guía no requiera actualización se notificará mediante correo electrónico al subsecretario de seguridad y convivencia que el documento sigue vigente y no requiere ajustes. </t>
  </si>
  <si>
    <t xml:space="preserve">trimestralmente actuaciones inadecuadas de los gestores de convivencia, todo ello por medio de la revisión de las PQRSD y los reportes de accidentalidad emitidos por la ARL, a fin de identificar si estos eventos están relacionados con la gestión realizada durante acompañamientos a la ciudadanía. Como evidencia del control, se deberá remitir al líder del proceso un informe que documente el análisis efectuado y las conclusiones. 
En caso de identificar desviaciones al control, se establecerán acciones para subsanar lo encontrado, como evidencia del control, se deberá remitir al líder del proceso un informe que documente las acciones a ejecutar y las conclusiones. </t>
  </si>
  <si>
    <t xml:space="preserve">anualmente que la ruta de acceso a la justicia se encuentre vigente, como evidencia de ejecución del control se cuenta con el acta del comité de seguimiento.
En caso de que se presenten dificultades se realizaría el ajuste a la ruta para la vigencia cuyo registro quedará registrado en el acta del comité de seguimiento. </t>
  </si>
  <si>
    <t xml:space="preserve"> mensualmente que se de respuesta oportuna (en términos de ley) a las PQRSD, como evidencia de ejecución del control se cuenta con Excel de seguimiento. 
Para los casos en los cuales se evidencien incumplimientos, la Dirección procede con la revisión interna sobre las razones del incumplimiento de la respuesta y en caso de ser reiterativo se iniciará proceso disciplinario o de incumplimiento contractual al funcionario responsable de emitir la respuesta, como evidencia 
se cuenta con correo electrónico informando a al director de acceso a la justicia. </t>
  </si>
  <si>
    <t>Con Registro</t>
  </si>
  <si>
    <t>Si</t>
  </si>
  <si>
    <t>Sin definir</t>
  </si>
  <si>
    <t>No</t>
  </si>
  <si>
    <t xml:space="preserve">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t>
  </si>
  <si>
    <t xml:space="preserve">semestralmente que los usuarios activos con más de seis meses cuenten con al menos un seguimiento realizado durante el semestre inmediatamente anterior por parte de los profesionales de articulación, como evidencia de ejecución del control se cuenta con la base de datos de seguimiento a los usuarios. 
En caso de que un usuario con más de seis meses no cuente con el seguimiento, se deberá remitir una alerta por correo electrónico a los profesionales correspondientes para que realicen la gestión de contacto con lo usuarios de forma prioritaria.  </t>
  </si>
  <si>
    <t>Sin Documentar</t>
  </si>
  <si>
    <t xml:space="preserve">El supervisor y/o apoyo a la supervisión designado, </t>
  </si>
  <si>
    <t>mediante visitas los bienes muebles o inmuebles entregados mediante contrato interadministrativo de comodato por la Secretaría Distrital de Seguridad, Convivencia y Justicia a los diferentes organismos afines a su misión institucional que operan en la ciudad de Bogotá, según la programación elaborada al inicio de cada vigencia, con el fin de revisar el estado, uso y ubicación de los bienes. En caso de encontrar observaciones en la visita se le informa al comodatario para las gestiones pertinentes, dejando constancia en los formatos utilizados. Como evidencia se cuenta con las Actas de reunión F-FI-1380 o Acta de visita de campo F-GCT-1152 o F-AB-1354 Seguimiento a Bienes Muebles. El cargue de las evidencias se hará trimestralmente.</t>
  </si>
  <si>
    <t xml:space="preserve"> la documentación pertinente cada vez que se presente el siniestro y remite correo al corredor de seguros, con el fin de dar inicio a la reclamación de la póliza. En caso que la documentación no este completa se remite al área encargada del bien en reclamación para que se hagan los ajuste necesarios.  Como evidencia quedaran los correos remitidos a la aseguradora. El cargue de las evidencias se hará trimestralmente</t>
  </si>
  <si>
    <t>mensualmente el cumplimiento del calendario precontractual y contractual de acuerdo a sus competencias, con el fin de  dar cumplimiento al Plan Anual de Adquisiciones, el cual se evidenciara con los informes o actas o presentaciones de seguimiento. Para los casos en los cuales no se de cumplimiento al seguimiento mensual se procederá con la reprogramación. El cargue de las evidencias se hará trimestralmente.</t>
  </si>
  <si>
    <t xml:space="preserve">El Director de bienes </t>
  </si>
  <si>
    <t>la gestión de pagos de los contratos de recurrencia, cada vez que se gestiona un pago, con el fin de asegurar la continuidad de los servicios contratados, según lo establecido en la metodología de supervisión de contratos M-FC-1. Como evidencia se suministrarán  los formatos Seguimiento Financiero de Contratos F-AB-1351 y las actas. Para los casos en los cuales se evidencie retrasos, se pondrá en conocimiento en la reunión de gestión, para generar las acciones correctivas del caso. El cargue de evidencias se realizará trimestralmente.</t>
  </si>
  <si>
    <t xml:space="preserve">El Subsecretario (a) de inversiones y Fortalecimiento de capacidades operativa, </t>
  </si>
  <si>
    <t xml:space="preserve">anualmente la consolidación las necesidades de los grupos de interes, con el fin de dar cumplimiento a los proyectos y metas establecidos en el plan de desarrollo distrital  como evidencia se registrara formato "Consolidación Requerimientos Grupos de Interés".  En los casos que no se cuente con éste Formato no se incluirá en el anteproyecto de presupuesto. </t>
  </si>
  <si>
    <t xml:space="preserve">La Dirección de Bienes </t>
  </si>
  <si>
    <t xml:space="preserve"> seguimiento mensual al control de cuentas y al cumplimiento del PAC, a través del formato F-AB-1362 Control de Cuentas Contratos Dirección de Bienes. En caso evidenciar incumplimiento en el PAC se solicitarán las acciones necesarias para llevar a cabo la radicación de las cuentas programadas, asimismo se hará la respectiva reprogramación del PAA. Como evidencia se suministrará el Formato F-AB-1362 Control de Cuentas Contratos Dirección de Bienes. El cargue de evidencias se realizará mensualmente.</t>
  </si>
  <si>
    <t>El supervisor y/o apoyo a la supervisión designado,</t>
  </si>
  <si>
    <t xml:space="preserve"> cada vez que se requiera, los certificados de disposición final de los residuos peligrosos generados en los talleres y los remite al Grupo PIGA, con el fin de dar cumplimiento a normas ambientales.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t>
  </si>
  <si>
    <t xml:space="preserve">El supervisor y/o apoyo a la supervisión designado </t>
  </si>
  <si>
    <t xml:space="preserve"> los certificados de disposición de llantas gestionados en los talleres cada vez que sea necesario y los remitirá al Grupo PIGA.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t>
  </si>
  <si>
    <t>El líder funcional del servicio psicosocial</t>
  </si>
  <si>
    <t xml:space="preserve"> verifica</t>
  </si>
  <si>
    <t xml:space="preserve"> mensualmente el cumplimiento en la ejecución de 
los cronogramas de atención por disciplina psicosocial, como evidencia de ejecución del control se  adjunta acta de reunión con trazabilidad de la verificación de cumplimiento, los cronogramas de  atención y los formatos de "Intervención y Seguimiento Individual" F-GIP-1185 que soportan la 
prestación del servicio.  
En caso de no lograr la atención programada, se dará claridad en el acta de estos casos y su  reprogramación de atención si aplica. </t>
  </si>
  <si>
    <t xml:space="preserve">La Junta de Evaluación Trabajo Estudio y Enseñanza - JETEE  </t>
  </si>
  <si>
    <t xml:space="preserve">asigna </t>
  </si>
  <si>
    <t>las actividades válidas para la redención de pena como minimo dos veces al mes, de acuerdo con la demanda de las PPLs para la asignación de las actividades TEE, este proceso se diligencia en el aplicativo SISIPEC WEB modulo TEE - Actas de Asignación Trabajo, Estudio y Enseñanza, las cuales son visibles y disponibles en el mismo y son el insumo para el reporte del plan ocupacional. Para los casos en los cuales no se asignen actividades la observación se realizará en las Actas de Asignación Trabajo, Estudio y Enseñanza. Como evidencia se recibirán las Actas de Asignación Trabajo, Estudio y Enseñanza emitidas por el módulo TEE-SISIPEC WEB. El cargue de las evidencias se realizará trimestralmente.</t>
  </si>
  <si>
    <t xml:space="preserve">El equipo de salud de la Cárcel Distrital </t>
  </si>
  <si>
    <t xml:space="preserve"> previo a la remisión de salud para la salida de una PPL, los datos de la persona privada de la libertad a través de la consulta en SISIPEC y los datos de tiempo, modo, lugar y tipo de atención revisando las ordenes correspondientes (Citas médicas, odontológicas, otros). En caso de no poder verificar los datos de la persona Privada de la libertad no se procede con la remisión. Como evidencia queda la matriz de digitalización de remisiones y F-GIP-1183 Remisión al servicio de Salud. El cargue de las evidencias se hará trimestralmente.</t>
  </si>
  <si>
    <t>El equipo de apoyo a la supervisión de alimentos</t>
  </si>
  <si>
    <t>mensualmente la matriz de "control y seguimiento al servicio de alimentos", las etapas del procesamiento de las raciones alimentarias suministradas a los PPL. Para los casos en los cuales no se ejecute mensualmente se acumula con el siguiente periodo. Como evidencia quedara el formato F-GIP-1208 "Seguimiento y control de servicio de alimentos". El cargue de las evidencias se realizará trimestralmente.</t>
  </si>
  <si>
    <t xml:space="preserve">El supervisor del contrato de alimentos, en coordinación con  el Director del CER, </t>
  </si>
  <si>
    <t>mensualmente, una visita a la planta de procesamiento con el fin de verificar los programas de inocuidad de los alimentos y cumplimiento de los criterios establecidos en los anexos técnicos del contrato de lo cual se levantará acta. Para los casos que no se ejecute mensualmente se realizará durante la primera semana del siguiente mes. El cargue de las evidencias se realizará trimestralmente.</t>
  </si>
  <si>
    <t xml:space="preserve">El comandante de compañía </t>
  </si>
  <si>
    <t xml:space="preserve">verifica y asigna </t>
  </si>
  <si>
    <t>diariamente los puestos de servicio de acuerdo con el personal disponible, los puestos y actividades prioritarias a cubrir, el registro queda en la orden de servicios. Si no se cuenta con el personal mínimo para la prestación del servicio se solicitará acompañamiento a la fuerza pública lo que se representa mediante comunicaciones oficial (Correo electrónico o Físico). Como evidencia quedan el Formato F-GIP-1265 Orden de Servicios o comunicaciones oficial (Correo electrónico o Físico). El cargue de las evidencias se hará trimestralmente.</t>
  </si>
  <si>
    <t xml:space="preserve">El Comandante de Compañía </t>
  </si>
  <si>
    <t xml:space="preserve">programa </t>
  </si>
  <si>
    <t>mensualmente requisas a los PPL con el fin de incautar elementos prohibidos lo cual queda registrado en el informe de actividades mensual que se llevan a cabo en cumplimiento del plan de gestión. Para los casos en los cuales no se logre cumplir con la programación se procederá con la reprogramación de las requisas. Como evidencia queda el informe de actividades mensual. El cargue de las evidencias se hará trimestralmente.</t>
  </si>
  <si>
    <t>El Comandante de Compañía</t>
  </si>
  <si>
    <t>ante la información que se tenga de una PPL de alto riesgo (intento de fuga o agresiones en audiencias) y ordena el refuerzo de la remisión con mayor personal de guardia lo cual quedará registrado en la Minuta del Comandante de remisiones. Para los casos en los cuales no se cuente con personal suficiente se solicitará apoyo o acompañamiento a la fuerza pública. Como evidencia quedan lo registrado en la Minuta del comandante de remisiones y en el caso del C.E.R en la Minuta de Comandante de Custodia o solicitud en comunicación oficial (Correo electrónico o Físico). El cargue de las evidencias se hará trimestralmente.</t>
  </si>
  <si>
    <t xml:space="preserve">El funcionario de Planta asignado al área de Archivo </t>
  </si>
  <si>
    <t xml:space="preserve">concede acceso </t>
  </si>
  <si>
    <t>a las hojas de vida de las PPL únicamente al personal autorizado mediante el formato de préstamo de documentos. Para los casos en los cuales el personal no autorizado requiera información se tramitará mediante autorización de la Dirección de la Cárcel Distrital o Dirección CER o en compañía del Profesional Especializado de jurídica. El reporte queda en los formatos de préstamo documental. El cargue de las evidencias se hará trimestralmente.</t>
  </si>
  <si>
    <t xml:space="preserve">El Profesional Especializado de trámite jurídico encargado de la asignación de radicados </t>
  </si>
  <si>
    <t xml:space="preserve">direcciona </t>
  </si>
  <si>
    <t>diariamente mediante el Aplicativo de Gestión documental a la oficina y/o profesional correspondiente del trámite de la respuesta de acuerdo con el procedimiento establecido.
Para los casos en los cuales el Profesional Especializado no se encuentre presente el direccionamiento será efectuado por el auxiliar encargado. La evidencia de la asignación queda reportada el aplicativo de Gestión Documental. El cargue de las evidencias se hará trimestralmente.</t>
  </si>
  <si>
    <t xml:space="preserve">El Profesional Universitario </t>
  </si>
  <si>
    <t xml:space="preserve">notifica </t>
  </si>
  <si>
    <t>cada vez que sea necesario, a la Persona Privada de la Libertad del auto de apertura de investigación disciplinaria, actividad que se realizará cuando sea procedente iniciar la investigación disciplinaria dejando firma y huella del notificado en el formato "Acta de notificación" F-GIP-1282. Para los casos en los cuales la PPL fue trasladada y no se reciba respuesta del oficio comisorio de parte del establecimiento carcelario o penitenciario, se procede con la reiteración de la solicitud. Como soporte quedaran el "Auto Apertura Investigación Disciplinaria" F-GIP-1278 y la "Acta de notificación" F-GIP-1282, documentos que se anexarán al expediente disciplinario el cual una vez termine reposará en hojas de vida. El cargue de las evidencias se hará trimestralmente.</t>
  </si>
  <si>
    <t xml:space="preserve">El Profesional Especializado de trámite jurídico , encargado de la asignación de radicados, de Cárcel Distrtial o CER, </t>
  </si>
  <si>
    <t>diariamente mediante el aplicativo de Gestión documental al profesional universitario encargado de la oficina de ingresos y egresos.
Para los casos en los cuales el Profesional Especializado no se encuentre presente el direccionamiento será efectuado por el auxiliar encargado. La evidencia de la asignación queda reportada en el aplicativo de Gestión Documental. El cargue de las evidencias se hará trimestralmente.</t>
  </si>
  <si>
    <t>El Profesional Universitario encargado de la oficina de ingresos y egresos de carcel distrital,</t>
  </si>
  <si>
    <t xml:space="preserve"> gestiona</t>
  </si>
  <si>
    <t xml:space="preserve"> el control de las medidas de protección emitidas por la autoridad competente diariamente en el formato cuadro control medidas de protección, registrando la fecha de ingreso de la medida de protección al establecimiento, nombres y apellidos, documento de identidad, fecha y hora de captura y días de arresto. Para los casos en los cuales no sea legible la información o completa, se requerirá a la autoridad judicial competente. La evidencia queda en el formato F-GIP-1317 "Control Medidas de Protección". El cargue de las evidencias se hará trimestralmente.</t>
  </si>
  <si>
    <t>La oficina de radicación y atención al ciudadano</t>
  </si>
  <si>
    <t xml:space="preserve"> recibe</t>
  </si>
  <si>
    <t xml:space="preserve"> la información expedida por las autoridades competentes y las direcciona mediante el aplicativo de Gestión Documental al profesional especializado de tramite jurídico quien trasladara a la oficina o profesional de sustanciación para el correspondiente tramite. Para los casos en los cuales no se cuente con el registro del aplicativo de Gestión Documental se procederá con la asignación de manera física con sello de recepción y se ingresara al sistema una vez este habilitado. El registro de las evidencias quedara en el aplicativo de Gestión Documental. El cargue de las evidencias se hará trimestralmente.</t>
  </si>
  <si>
    <t xml:space="preserve">El Profesional Universitario de la oficina de ingresos y egresos </t>
  </si>
  <si>
    <t xml:space="preserve">llama y verifica </t>
  </si>
  <si>
    <t>con a la autoridad judicial competente que emite la boleta de libertad cada vez que se allegue al establecimiento dicho documento, dejando registro de confirmación al respaldo de la orden escrita de autoridad judicial competente. Si este documento presenta errores en la identificación de la PPL, el Profesional Universitario informará a la autoridad judicial competente mediante correo electrónico para que sea ajustada, lo cual reposa en el expediente de la PPL. Como evidencia se suministra el libro de minuta de Boletas de Libertad con la confirmación realizada por el Profesional. El cargue de las evidencias se hará trimestralmente.</t>
  </si>
  <si>
    <t>El Profesional Universitario</t>
  </si>
  <si>
    <t xml:space="preserve"> el cumplimiento de los requisitos legales plasmados en la orden escrita de autoridad judicial competente; actividad que debe realizar cada vez que se allegue al establecimiento una boleta de detención y/o encarcelación o medida de protección, validando el documento con firma. En caso de presentarse un error o que falten documentos o requisitos legales, se informa al comandante de policía para su respectiva corrección. Como evidencia queda las planillas de autoridad creadas en el SISIPEC web de las boletas de encarcelación que se dan en alta que se elaboraran mensualmente. El cargue de las evidencias se hará trimestralmente.</t>
  </si>
  <si>
    <t>El profesional universitario de la oficina de ingresos y egresos que otorga el visto bueno a las boletas de detención y/o el Guardián que toma la impresión dactilar,</t>
  </si>
  <si>
    <t xml:space="preserve"> elaboraran </t>
  </si>
  <si>
    <t>un informe sobre la actividad del cotejo dactilar que se realiza en el acta de derechos del capturado y la foto cédula, actividad que se realizará cada vez que ingresa un capturado al establecimiento carcelario. En caso de que las huellas no coincidan se informará a la autoridad policial competente, no se permitirá el ingreso del capturado y quedara registrado en el informe. Como evidencia queda el acta de reunión sobre el cotejo dactilar mensual. El cargue de las evidencias se hará trimestralmente.</t>
  </si>
  <si>
    <t xml:space="preserve">El profesional asignado a la Gestión del Conocimiento </t>
  </si>
  <si>
    <t>como minimo una vez al año el formato Inventario de conocimiento en el cual los procesos representan lo identificado de acuerdo con el Instructivo Mapas de Conocimiento ejercicio que se confirma mediante correo electronico. En caso de evidenciar falencias en el diligenciamiento del formato Inventario de conocimiento se procede con su devolución para su ajuste. Como soporte queda el correo electronico y el formato Inventario de conocimiento.</t>
  </si>
  <si>
    <t xml:space="preserve">Profesional de apoyo (Contratista) </t>
  </si>
  <si>
    <t xml:space="preserve">revisa </t>
  </si>
  <si>
    <t>mensualmente los informes técnicos y de Interventoría/Supervisión con el fin de generar recomendaciones y evitar fallas,  en caso de no realizar la revisión otro contratista suplente del C4 será el encargado, como soporte se suministra el informe de interventoría y el informe técnico de apoyo a la supervisión.</t>
  </si>
  <si>
    <t xml:space="preserve"> mínimo mensualmente a través de reuniones de seguimiento con los operadores tecnológicos el funcionamiento y o fallas que pueda presentar la infraestructura durante el lapso comprendido; así mismo, se revisan los informes técnicos que genera la trazabilidad a las posibles fallas presentadas, en caso de no realizar la revisión otro contratista suplente del C4 será el encargado, como soporte se suministra  informes de seguimiento técnico, actas o correos. </t>
  </si>
  <si>
    <t>Responsable de AINTEC</t>
  </si>
  <si>
    <t xml:space="preserve">mensualmente en las reuniones con el personal del área el cumplimiento del estado actual a los requerimientos solicitados con el fin de documentar la trazabilidad de la actividad, en caso de no realizar la revisión otro contratista suplente del C4 será el encargado, como soporte se genera acta de la reunión. </t>
  </si>
  <si>
    <t>Profesional de apoyo (Contratista)</t>
  </si>
  <si>
    <t xml:space="preserve"> realiza seguimiento</t>
  </si>
  <si>
    <t xml:space="preserve"> mensualmente a los contratos de compra venta y de servicios delegados por la Jefatura del C4, mediante informe mensual de seguimiento al avance de los contratos, detallando los avances y comportamiento de las obligaciones generales y especificas de cada contrato, (estos informes deben tener archivo en SECOP), en caso de no realizar el seguimiento otro contratista suplente del C4 será el encargado, como soporte queda el visto bueno de los apoyos a la supervisión en los informes mensuales.</t>
  </si>
  <si>
    <t xml:space="preserve"> revisa y valida </t>
  </si>
  <si>
    <t>cuando se requiera la documentación de antecedentes de la ejecución de los contratos cotejados con las actividades enmarcadas en el cumplimiento de las obligaciones generales y especificas de cada contrato, para tramite de validación por parte de la jefatura del C4 de los componentes financieros y jurídicos,  en caso de no realizar la revisión otro contratista suplente del C4 será el encargado, como soporte quedan las firmas en los documentos revisados.</t>
  </si>
  <si>
    <t xml:space="preserve">RIESGO INHERENTE </t>
  </si>
  <si>
    <t xml:space="preserve">RIESGO RESIDUAL </t>
  </si>
  <si>
    <t>RIESGO INHERENTE Y RESIDUAL CONSOLIDADO</t>
  </si>
  <si>
    <t>La SDSCJ, lidera y coordina acciones para promover la convivencia pacífica, la seguridad y el acceso a la justicia, trabajando en conjunto con los organismos de seguridad, entidades y diferentes actores de la comunidad. Bajo un enfoque preventivo y el uso de tecnología, busca mejorar la confianza ciudadana y una respuesta efectiva ante emergencias para el bienestar de Bogotá.</t>
  </si>
  <si>
    <t>En 2028 la SDSCJ, será reconocida como una institución líder en el impulso y la participación de iniciativas para la promoción y preservación de la seguridad ciudadana. Con altos estándares de calidad y eficiencia en la entrega de sus servicios, que fortalezcan la confianza de los ciudadanos en una estrategia integral de convivencia, seguridad y acceso a la justicia.</t>
  </si>
  <si>
    <t>1. Contribuir en la gestión de conflictos, el fortalecimiento de convivencias pacíficas y relaciones armónicas en las comunidades para propiciar la construcción de confianza.
2. Contribuir al mejoramiento de las condiciones de seguridad mediante la articulación interinstitucional, la cooperación ciudadana y el uso estratégico de datos para la comprensión integral del territorio y el fortalecimiento de la intervención territorial.
3. Formalizar el sistema distrital de justicia con enfoque restaurativo en Bogotá, que articule los actores públicos, comunitarios y sociales en el marco de una justicia que resuelve, restaura y reintegra. 
4. Fortalecer la estructura y las capacidades del modelo operativo de seguridad y emergencias para optimizar la toma de decisiones, la predicción y la respuesta coordinada, eficiente y eficaz a incidentes en la ciudad de Bogotá
5. Mejorar la gestión y la eficiencia organizacional, para el fortalecimiento de las capacidades de los organismos de vigilancia policial, funciones militares y otras de apoyo a la seguridad, la convivencia y justicia de Bogotá.
6. Fortalecer las capacidades organizacionales para implementar la estrategia, optimizar los procesos, y mejorar las prácticas de gestión que garanticen una operación más eficiente, eficaz, orientada al logro de los propósitos institucionales.</t>
  </si>
  <si>
    <t>Acceso Y Fortalecimiento a la Justicia</t>
  </si>
  <si>
    <t>Atención y Relación con el Ciudadano</t>
  </si>
  <si>
    <t>Control Disciplinario</t>
  </si>
  <si>
    <t xml:space="preserve">
Direccionamiento Estratégco</t>
  </si>
  <si>
    <t>Fortalecimiento Institucional</t>
  </si>
  <si>
    <t xml:space="preserve">
Gestión de Comunicaciones Estratégicas</t>
  </si>
  <si>
    <t>Gestión Documental</t>
  </si>
  <si>
    <t xml:space="preserve">
Gestión de Recursos Fisicos al Servicio de la Entidad</t>
  </si>
  <si>
    <t xml:space="preserve">
Gestión de Tecnologías de la Información</t>
  </si>
  <si>
    <t>Gestión Contractual</t>
  </si>
  <si>
    <t>Gestión Juridica</t>
  </si>
  <si>
    <t xml:space="preserve">
Gestión y Análisis de la Información</t>
  </si>
  <si>
    <t>Evaluación al Sistema de Control Interno</t>
  </si>
  <si>
    <t>Gestión Estratégica del Talento Humano</t>
  </si>
  <si>
    <t>Administración de Bienes Muebles e Inmuebles para el Fortalecimiento de las Capacidades Operativas</t>
  </si>
  <si>
    <t>Gestión Integral a las Personas Privadas de la Libertad</t>
  </si>
  <si>
    <t>Gestión del Conocimeinto y la Innovación Pública</t>
  </si>
  <si>
    <t>Gestión Tecnológica de Seguridad y Emergencias</t>
  </si>
  <si>
    <t>Por definir</t>
  </si>
  <si>
    <t>Reducir_Mitigar_Transferir_Evitar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</si>
</sst>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6" x14ac:knownFonts="1">
    <font>
      <sz val="11"/>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sz val="11"/>
      <color theme="1"/>
      <name val="Arial"/>
      <family val="2"/>
    </font>
    <font>
      <b/>
      <sz val="12"/>
      <color theme="1"/>
      <name val="Arial"/>
      <family val="2"/>
    </font>
    <font>
      <sz val="10"/>
      <color theme="1"/>
      <name val="Arial"/>
      <family val="2"/>
    </font>
    <font>
      <b/>
      <sz val="10"/>
      <color theme="0"/>
      <name val="Arial"/>
      <family val="2"/>
    </font>
    <font>
      <b/>
      <sz val="10"/>
      <color theme="1"/>
      <name val="Arial"/>
      <family val="2"/>
    </font>
    <font>
      <sz val="14"/>
      <color theme="1"/>
      <name val="Arial"/>
      <family val="2"/>
    </font>
    <font>
      <b/>
      <sz val="14"/>
      <color theme="0"/>
      <name val="Arial"/>
      <family val="2"/>
    </font>
    <font>
      <sz val="10"/>
      <name val="Arial"/>
      <family val="2"/>
    </font>
    <font>
      <b/>
      <sz val="14"/>
      <color theme="1"/>
      <name val="Arial"/>
      <family val="2"/>
    </font>
    <font>
      <b/>
      <sz val="10"/>
      <name val="Arial"/>
      <family val="2"/>
    </font>
    <font>
      <b/>
      <sz val="11"/>
      <name val="Arial"/>
      <family val="2"/>
    </font>
    <font>
      <b/>
      <sz val="11"/>
      <color theme="0"/>
      <name val="Arial"/>
      <family val="2"/>
    </font>
    <font>
      <b/>
      <sz val="14"/>
      <color theme="0"/>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1"/>
      <name val="Arial Narrow"/>
      <family val="2"/>
    </font>
    <font>
      <sz val="12"/>
      <name val="Times New Roman"/>
      <family val="1"/>
    </font>
    <font>
      <b/>
      <sz val="9"/>
      <color theme="0"/>
      <name val="Arial Narrow"/>
      <family val="2"/>
    </font>
    <font>
      <b/>
      <sz val="10"/>
      <name val="Arial Narrow"/>
      <family val="2"/>
    </font>
    <font>
      <sz val="10"/>
      <color rgb="FF9D1345"/>
      <name val="Arial Narrow"/>
      <family val="2"/>
    </font>
    <font>
      <b/>
      <sz val="10"/>
      <color rgb="FF9D1345"/>
      <name val="Arial Narrow"/>
      <family val="2"/>
    </font>
    <font>
      <b/>
      <sz val="9"/>
      <name val="Arial Narrow"/>
      <family val="2"/>
    </font>
    <font>
      <sz val="9"/>
      <name val="Arial Narrow"/>
      <family val="2"/>
    </font>
    <font>
      <b/>
      <sz val="10"/>
      <color theme="0"/>
      <name val="Arial Narrow"/>
      <family val="2"/>
    </font>
    <font>
      <sz val="10"/>
      <name val="Tahoma"/>
      <family val="2"/>
    </font>
    <font>
      <sz val="11"/>
      <name val="Tahoma"/>
      <family val="2"/>
    </font>
    <font>
      <sz val="11"/>
      <name val="Arial"/>
      <family val="2"/>
    </font>
    <font>
      <sz val="12"/>
      <name val="Tahoma"/>
      <family val="2"/>
    </font>
    <font>
      <sz val="14"/>
      <name val="Arial"/>
      <family val="2"/>
    </font>
    <font>
      <sz val="9"/>
      <color indexed="81"/>
      <name val="Tahoma"/>
      <family val="2"/>
    </font>
    <font>
      <b/>
      <u/>
      <sz val="10"/>
      <name val="Arial"/>
      <family val="2"/>
    </font>
    <font>
      <b/>
      <sz val="12"/>
      <name val="Tahoma"/>
      <family val="2"/>
    </font>
    <font>
      <b/>
      <sz val="10"/>
      <name val="Tahoma"/>
      <family val="2"/>
    </font>
    <font>
      <b/>
      <sz val="11"/>
      <name val="Tahoma"/>
      <family val="2"/>
    </font>
    <font>
      <b/>
      <sz val="11"/>
      <color theme="0"/>
      <name val="Tahoma"/>
      <family val="2"/>
    </font>
    <font>
      <sz val="8"/>
      <name val="Arial"/>
      <family val="2"/>
    </font>
    <font>
      <b/>
      <sz val="12"/>
      <color theme="0"/>
      <name val="Arial"/>
      <family val="2"/>
    </font>
    <font>
      <sz val="12"/>
      <color theme="1"/>
      <name val="Arial"/>
      <family val="2"/>
    </font>
    <font>
      <sz val="10"/>
      <color rgb="FFFF0000"/>
      <name val="Arial"/>
      <family val="2"/>
    </font>
    <font>
      <sz val="11"/>
      <color indexed="8"/>
      <name val="Calibri"/>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8"/>
      <name val="Tahoma"/>
      <family val="2"/>
    </font>
    <font>
      <b/>
      <sz val="18"/>
      <color theme="0"/>
      <name val="Arial"/>
      <family val="2"/>
    </font>
    <font>
      <b/>
      <sz val="16"/>
      <color theme="0"/>
      <name val="Arial"/>
      <family val="2"/>
    </font>
    <font>
      <b/>
      <sz val="14"/>
      <name val="Arial"/>
      <family val="2"/>
    </font>
    <font>
      <sz val="14"/>
      <name val="Tahoma"/>
      <family val="2"/>
    </font>
    <font>
      <sz val="16"/>
      <color theme="1"/>
      <name val="Arial"/>
      <family val="2"/>
    </font>
    <font>
      <sz val="14"/>
      <color theme="1"/>
      <name val="Calibri"/>
      <family val="2"/>
      <scheme val="minor"/>
    </font>
    <font>
      <b/>
      <sz val="11"/>
      <color theme="1"/>
      <name val="Arial"/>
      <family val="2"/>
    </font>
    <font>
      <b/>
      <sz val="18"/>
      <color theme="0"/>
      <name val="Calibri"/>
      <family val="2"/>
      <scheme val="minor"/>
    </font>
    <font>
      <b/>
      <sz val="9"/>
      <name val="Arial"/>
      <family val="2"/>
    </font>
    <font>
      <sz val="8"/>
      <name val="Calibri"/>
      <family val="2"/>
      <scheme val="minor"/>
    </font>
    <font>
      <sz val="14"/>
      <color theme="0"/>
      <name val="Arial"/>
      <family val="2"/>
    </font>
    <font>
      <sz val="14"/>
      <color rgb="FF000000"/>
      <name val="Arial"/>
      <family val="2"/>
    </font>
    <font>
      <sz val="11"/>
      <color theme="1"/>
      <name val="Calibri"/>
      <family val="2"/>
      <scheme val="minor"/>
    </font>
  </fonts>
  <fills count="22">
    <fill>
      <patternFill patternType="none"/>
    </fill>
    <fill>
      <patternFill patternType="gray125"/>
    </fill>
    <fill>
      <patternFill patternType="solid">
        <fgColor rgb="FFFF0000"/>
        <bgColor indexed="64"/>
      </patternFill>
    </fill>
    <fill>
      <patternFill patternType="solid">
        <fgColor theme="7" tint="-0.249977111117893"/>
        <bgColor indexed="64"/>
      </patternFill>
    </fill>
    <fill>
      <patternFill patternType="solid">
        <fgColor rgb="FFFFFF00"/>
        <bgColor indexed="64"/>
      </patternFill>
    </fill>
    <fill>
      <patternFill patternType="solid">
        <fgColor theme="0"/>
        <bgColor indexed="64"/>
      </patternFill>
    </fill>
    <fill>
      <patternFill patternType="solid">
        <fgColor rgb="FF1EDE14"/>
        <bgColor indexed="64"/>
      </patternFill>
    </fill>
    <fill>
      <patternFill patternType="solid">
        <fgColor theme="4" tint="-0.249977111117893"/>
        <bgColor indexed="64"/>
      </patternFill>
    </fill>
    <fill>
      <patternFill patternType="solid">
        <fgColor rgb="FF00B050"/>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rgb="FFAC194F"/>
        <bgColor indexed="64"/>
      </patternFill>
    </fill>
    <fill>
      <patternFill patternType="solid">
        <fgColor indexed="9"/>
        <bgColor indexed="64"/>
      </patternFill>
    </fill>
    <fill>
      <patternFill patternType="solid">
        <fgColor theme="0" tint="-4.9989318521683403E-2"/>
        <bgColor indexed="64"/>
      </patternFill>
    </fill>
    <fill>
      <patternFill patternType="solid">
        <fgColor rgb="FF92D05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theme="0" tint="-0.14999847407452621"/>
        <bgColor indexed="64"/>
      </patternFill>
    </fill>
    <fill>
      <patternFill patternType="solid">
        <fgColor theme="1"/>
        <bgColor indexed="64"/>
      </patternFill>
    </fill>
    <fill>
      <patternFill patternType="solid">
        <fgColor rgb="FFC00000"/>
        <bgColor indexed="64"/>
      </patternFill>
    </fill>
    <fill>
      <patternFill patternType="solid">
        <fgColor theme="5" tint="-0.249977111117893"/>
        <bgColor indexed="64"/>
      </patternFill>
    </fill>
  </fills>
  <borders count="90">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theme="0"/>
      </left>
      <right style="thin">
        <color theme="0"/>
      </right>
      <top style="thin">
        <color theme="0"/>
      </top>
      <bottom style="thin">
        <color theme="0"/>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theme="0"/>
      </left>
      <right/>
      <top style="thin">
        <color theme="0"/>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right style="thin">
        <color theme="0"/>
      </right>
      <top style="medium">
        <color indexed="64"/>
      </top>
      <bottom style="medium">
        <color indexed="64"/>
      </bottom>
      <diagonal/>
    </border>
    <border>
      <left style="thin">
        <color theme="0"/>
      </left>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theme="0"/>
      </right>
      <top style="medium">
        <color indexed="64"/>
      </top>
      <bottom style="medium">
        <color indexed="64"/>
      </bottom>
      <diagonal/>
    </border>
    <border>
      <left style="thin">
        <color theme="0"/>
      </left>
      <right style="thin">
        <color theme="0"/>
      </right>
      <top/>
      <bottom/>
      <diagonal/>
    </border>
    <border>
      <left/>
      <right style="thin">
        <color indexed="64"/>
      </right>
      <top/>
      <bottom/>
      <diagonal/>
    </border>
    <border>
      <left style="thin">
        <color indexed="64"/>
      </left>
      <right/>
      <top/>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s>
  <cellStyleXfs count="6">
    <xf numFmtId="0" fontId="0" fillId="0" borderId="0"/>
    <xf numFmtId="0" fontId="11" fillId="0" borderId="0"/>
    <xf numFmtId="0" fontId="11" fillId="0" borderId="0"/>
    <xf numFmtId="0" fontId="23" fillId="0" borderId="0"/>
    <xf numFmtId="0" fontId="46" fillId="0" borderId="0"/>
    <xf numFmtId="9" fontId="65" fillId="0" borderId="0" applyFont="0" applyFill="0" applyBorder="0" applyAlignment="0" applyProtection="0"/>
  </cellStyleXfs>
  <cellXfs count="748">
    <xf numFmtId="0" fontId="0" fillId="0" borderId="0" xfId="0"/>
    <xf numFmtId="0" fontId="0" fillId="5" borderId="0" xfId="0" applyFill="1" applyAlignment="1" applyProtection="1">
      <alignment horizontal="center" vertical="center"/>
      <protection hidden="1"/>
    </xf>
    <xf numFmtId="0" fontId="0" fillId="0" borderId="0" xfId="0" applyAlignment="1" applyProtection="1">
      <alignment horizontal="center" vertical="center"/>
      <protection hidden="1"/>
    </xf>
    <xf numFmtId="0" fontId="0" fillId="2" borderId="7" xfId="0" applyFill="1" applyBorder="1" applyAlignment="1" applyProtection="1">
      <alignment horizontal="center" vertical="center"/>
      <protection hidden="1"/>
    </xf>
    <xf numFmtId="0" fontId="1" fillId="0" borderId="19" xfId="0" applyFont="1"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0" fillId="3" borderId="8" xfId="0" applyFill="1" applyBorder="1" applyAlignment="1" applyProtection="1">
      <alignment horizontal="center" vertical="center"/>
      <protection hidden="1"/>
    </xf>
    <xf numFmtId="0" fontId="1" fillId="0" borderId="20" xfId="0" applyFont="1" applyBorder="1" applyAlignment="1" applyProtection="1">
      <alignment horizontal="center" vertical="center"/>
      <protection hidden="1"/>
    </xf>
    <xf numFmtId="0" fontId="3" fillId="5" borderId="0" xfId="0" applyFont="1" applyFill="1" applyAlignment="1" applyProtection="1">
      <alignment horizontal="center" vertical="center"/>
      <protection hidden="1"/>
    </xf>
    <xf numFmtId="0" fontId="1" fillId="7" borderId="1" xfId="0" applyFont="1" applyFill="1" applyBorder="1" applyAlignment="1" applyProtection="1">
      <alignment horizontal="center" vertical="center" wrapText="1"/>
      <protection hidden="1"/>
    </xf>
    <xf numFmtId="0" fontId="1" fillId="7" borderId="1" xfId="0" applyFont="1" applyFill="1" applyBorder="1" applyAlignment="1" applyProtection="1">
      <alignment horizontal="center" vertical="center"/>
      <protection hidden="1"/>
    </xf>
    <xf numFmtId="0" fontId="1" fillId="7" borderId="6" xfId="0" applyFont="1" applyFill="1" applyBorder="1" applyAlignment="1" applyProtection="1">
      <alignment horizontal="center" vertical="center"/>
      <protection hidden="1"/>
    </xf>
    <xf numFmtId="0" fontId="0" fillId="4" borderId="8" xfId="0" applyFill="1" applyBorder="1" applyAlignment="1" applyProtection="1">
      <alignment horizontal="center" vertical="center"/>
      <protection hidden="1"/>
    </xf>
    <xf numFmtId="0" fontId="0" fillId="5" borderId="1" xfId="0" applyFill="1" applyBorder="1" applyAlignment="1" applyProtection="1">
      <alignment horizontal="center" vertical="center"/>
      <protection hidden="1"/>
    </xf>
    <xf numFmtId="0" fontId="0" fillId="5" borderId="6" xfId="0" applyFill="1" applyBorder="1" applyAlignment="1" applyProtection="1">
      <alignment horizontal="center" vertical="center" wrapText="1"/>
      <protection hidden="1"/>
    </xf>
    <xf numFmtId="0" fontId="0" fillId="5" borderId="15" xfId="0" applyFill="1" applyBorder="1" applyAlignment="1" applyProtection="1">
      <alignment horizontal="center" vertical="center"/>
      <protection hidden="1"/>
    </xf>
    <xf numFmtId="0" fontId="0" fillId="5" borderId="2" xfId="0" applyFill="1" applyBorder="1" applyAlignment="1" applyProtection="1">
      <alignment horizontal="center" vertical="center"/>
      <protection hidden="1"/>
    </xf>
    <xf numFmtId="0" fontId="0" fillId="5" borderId="13" xfId="0" applyFill="1" applyBorder="1" applyAlignment="1" applyProtection="1">
      <alignment horizontal="center" vertical="center"/>
      <protection hidden="1"/>
    </xf>
    <xf numFmtId="0" fontId="0" fillId="6" borderId="9" xfId="0" applyFill="1" applyBorder="1" applyAlignment="1" applyProtection="1">
      <alignment horizontal="center" vertical="center"/>
      <protection hidden="1"/>
    </xf>
    <xf numFmtId="0" fontId="1" fillId="0" borderId="21" xfId="0" applyFont="1" applyBorder="1" applyAlignment="1" applyProtection="1">
      <alignment horizontal="center" vertical="center"/>
      <protection hidden="1"/>
    </xf>
    <xf numFmtId="0" fontId="0" fillId="5" borderId="1" xfId="0" applyFill="1" applyBorder="1" applyAlignment="1" applyProtection="1">
      <alignment horizontal="center" vertical="center" wrapText="1"/>
      <protection hidden="1"/>
    </xf>
    <xf numFmtId="0" fontId="0" fillId="7" borderId="1" xfId="0" applyFill="1" applyBorder="1" applyAlignment="1" applyProtection="1">
      <alignment horizontal="center" vertical="center"/>
      <protection hidden="1"/>
    </xf>
    <xf numFmtId="0" fontId="0" fillId="3" borderId="16" xfId="0" applyFill="1" applyBorder="1" applyAlignment="1" applyProtection="1">
      <alignment horizontal="center" vertical="center"/>
      <protection hidden="1"/>
    </xf>
    <xf numFmtId="0" fontId="0" fillId="3" borderId="17" xfId="0" applyFill="1" applyBorder="1" applyAlignment="1" applyProtection="1">
      <alignment horizontal="center" vertical="center"/>
      <protection hidden="1"/>
    </xf>
    <xf numFmtId="0" fontId="0" fillId="2" borderId="17" xfId="0" applyFill="1" applyBorder="1" applyAlignment="1" applyProtection="1">
      <alignment horizontal="center" vertical="center"/>
      <protection hidden="1"/>
    </xf>
    <xf numFmtId="0" fontId="0" fillId="2" borderId="18" xfId="0" applyFill="1" applyBorder="1" applyAlignment="1" applyProtection="1">
      <alignment horizontal="center" vertical="center"/>
      <protection hidden="1"/>
    </xf>
    <xf numFmtId="0" fontId="0" fillId="4" borderId="12" xfId="0" applyFill="1" applyBorder="1" applyAlignment="1" applyProtection="1">
      <alignment horizontal="center" vertical="center"/>
      <protection hidden="1"/>
    </xf>
    <xf numFmtId="0" fontId="0" fillId="3" borderId="0" xfId="0" applyFill="1" applyAlignment="1" applyProtection="1">
      <alignment horizontal="center" vertical="center"/>
      <protection hidden="1"/>
    </xf>
    <xf numFmtId="0" fontId="0" fillId="2" borderId="0" xfId="0" applyFill="1" applyAlignment="1" applyProtection="1">
      <alignment horizontal="center" vertical="center"/>
      <protection hidden="1"/>
    </xf>
    <xf numFmtId="0" fontId="0" fillId="2" borderId="13" xfId="0" applyFill="1" applyBorder="1" applyAlignment="1" applyProtection="1">
      <alignment horizontal="center" vertical="center"/>
      <protection hidden="1"/>
    </xf>
    <xf numFmtId="0" fontId="0" fillId="5" borderId="14" xfId="0" applyFill="1" applyBorder="1" applyAlignment="1" applyProtection="1">
      <alignment horizontal="center" vertical="center"/>
      <protection hidden="1"/>
    </xf>
    <xf numFmtId="0" fontId="0" fillId="6" borderId="12" xfId="0" applyFill="1" applyBorder="1" applyAlignment="1" applyProtection="1">
      <alignment horizontal="center" vertical="center"/>
      <protection hidden="1"/>
    </xf>
    <xf numFmtId="0" fontId="0" fillId="4" borderId="0" xfId="0" applyFill="1" applyAlignment="1" applyProtection="1">
      <alignment horizontal="center" vertical="center"/>
      <protection hidden="1"/>
    </xf>
    <xf numFmtId="0" fontId="0" fillId="6" borderId="0" xfId="0" applyFill="1" applyAlignment="1" applyProtection="1">
      <alignment horizontal="center" vertical="center"/>
      <protection hidden="1"/>
    </xf>
    <xf numFmtId="0" fontId="0" fillId="6" borderId="10" xfId="0" applyFill="1" applyBorder="1" applyAlignment="1" applyProtection="1">
      <alignment horizontal="center" vertical="center"/>
      <protection hidden="1"/>
    </xf>
    <xf numFmtId="0" fontId="0" fillId="6" borderId="11" xfId="0" applyFill="1" applyBorder="1" applyAlignment="1" applyProtection="1">
      <alignment horizontal="center" vertical="center"/>
      <protection hidden="1"/>
    </xf>
    <xf numFmtId="0" fontId="0" fillId="4" borderId="11" xfId="0" applyFill="1" applyBorder="1" applyAlignment="1" applyProtection="1">
      <alignment horizontal="center" vertical="center"/>
      <protection hidden="1"/>
    </xf>
    <xf numFmtId="0" fontId="0" fillId="3" borderId="11" xfId="0" applyFill="1" applyBorder="1" applyAlignment="1" applyProtection="1">
      <alignment horizontal="center" vertical="center"/>
      <protection hidden="1"/>
    </xf>
    <xf numFmtId="0" fontId="0" fillId="3" borderId="14" xfId="0" applyFill="1" applyBorder="1" applyAlignment="1" applyProtection="1">
      <alignment horizontal="center" vertical="center"/>
      <protection hidden="1"/>
    </xf>
    <xf numFmtId="0" fontId="3" fillId="7" borderId="4" xfId="0" applyFont="1" applyFill="1" applyBorder="1" applyAlignment="1" applyProtection="1">
      <alignment horizontal="center" vertical="center"/>
      <protection hidden="1"/>
    </xf>
    <xf numFmtId="0" fontId="1" fillId="7" borderId="18" xfId="0" applyFont="1" applyFill="1" applyBorder="1" applyAlignment="1" applyProtection="1">
      <alignment horizontal="center" vertical="center" wrapText="1"/>
      <protection hidden="1"/>
    </xf>
    <xf numFmtId="0" fontId="0" fillId="5" borderId="5" xfId="0" applyFill="1" applyBorder="1" applyAlignment="1" applyProtection="1">
      <alignment horizontal="center" vertical="center"/>
      <protection hidden="1"/>
    </xf>
    <xf numFmtId="0" fontId="2" fillId="5" borderId="7" xfId="0" applyFont="1" applyFill="1" applyBorder="1" applyAlignment="1" applyProtection="1">
      <alignment horizontal="center" vertical="center" wrapText="1" readingOrder="1"/>
      <protection hidden="1"/>
    </xf>
    <xf numFmtId="0" fontId="2" fillId="5" borderId="8" xfId="0" applyFont="1" applyFill="1" applyBorder="1" applyAlignment="1" applyProtection="1">
      <alignment horizontal="center" vertical="center" wrapText="1" readingOrder="1"/>
      <protection hidden="1"/>
    </xf>
    <xf numFmtId="0" fontId="0" fillId="5" borderId="16" xfId="0" applyFill="1" applyBorder="1" applyAlignment="1" applyProtection="1">
      <alignment horizontal="center" vertical="center"/>
      <protection hidden="1"/>
    </xf>
    <xf numFmtId="0" fontId="0" fillId="5" borderId="17" xfId="0" applyFill="1" applyBorder="1" applyAlignment="1" applyProtection="1">
      <alignment horizontal="center" vertical="center"/>
      <protection hidden="1"/>
    </xf>
    <xf numFmtId="0" fontId="0" fillId="5" borderId="18" xfId="0" applyFill="1" applyBorder="1" applyAlignment="1" applyProtection="1">
      <alignment horizontal="center" vertical="center"/>
      <protection hidden="1"/>
    </xf>
    <xf numFmtId="0" fontId="0" fillId="5" borderId="8" xfId="0" applyFill="1" applyBorder="1" applyAlignment="1" applyProtection="1">
      <alignment horizontal="center" vertical="center"/>
      <protection hidden="1"/>
    </xf>
    <xf numFmtId="0" fontId="0" fillId="5" borderId="12" xfId="0" applyFill="1" applyBorder="1" applyAlignment="1" applyProtection="1">
      <alignment horizontal="center" vertical="center"/>
      <protection hidden="1"/>
    </xf>
    <xf numFmtId="0" fontId="2" fillId="5" borderId="22" xfId="0" applyFont="1" applyFill="1" applyBorder="1" applyAlignment="1" applyProtection="1">
      <alignment horizontal="center" vertical="center" wrapText="1" readingOrder="1"/>
      <protection hidden="1"/>
    </xf>
    <xf numFmtId="0" fontId="0" fillId="5" borderId="9" xfId="0" applyFill="1" applyBorder="1" applyAlignment="1" applyProtection="1">
      <alignment horizontal="center" vertical="center"/>
      <protection hidden="1"/>
    </xf>
    <xf numFmtId="0" fontId="0" fillId="5" borderId="2" xfId="0" applyFill="1" applyBorder="1" applyAlignment="1" applyProtection="1">
      <alignment horizontal="center" vertical="center" wrapText="1"/>
      <protection hidden="1"/>
    </xf>
    <xf numFmtId="0" fontId="0" fillId="5" borderId="3" xfId="0" applyFill="1" applyBorder="1" applyAlignment="1" applyProtection="1">
      <alignment horizontal="center" vertical="center" wrapText="1"/>
      <protection hidden="1"/>
    </xf>
    <xf numFmtId="0" fontId="0" fillId="5" borderId="14" xfId="0" applyFill="1" applyBorder="1" applyAlignment="1" applyProtection="1">
      <alignment horizontal="center" vertical="center" wrapText="1"/>
      <protection hidden="1"/>
    </xf>
    <xf numFmtId="0" fontId="0" fillId="5" borderId="3" xfId="0" applyFill="1" applyBorder="1" applyAlignment="1" applyProtection="1">
      <alignment horizontal="center" vertical="center"/>
      <protection hidden="1"/>
    </xf>
    <xf numFmtId="0" fontId="0" fillId="7" borderId="17" xfId="0" applyFill="1" applyBorder="1" applyAlignment="1" applyProtection="1">
      <alignment horizontal="center" vertical="center"/>
      <protection hidden="1"/>
    </xf>
    <xf numFmtId="16" fontId="0" fillId="7" borderId="18" xfId="0" applyNumberFormat="1" applyFill="1" applyBorder="1" applyAlignment="1" applyProtection="1">
      <alignment horizontal="center" vertical="center"/>
      <protection hidden="1"/>
    </xf>
    <xf numFmtId="0" fontId="0" fillId="5" borderId="22" xfId="0" applyFill="1" applyBorder="1" applyAlignment="1" applyProtection="1">
      <alignment horizontal="center" vertical="center" wrapText="1"/>
      <protection hidden="1"/>
    </xf>
    <xf numFmtId="0" fontId="0" fillId="5" borderId="8"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5" xfId="0" applyFill="1" applyBorder="1" applyAlignment="1" applyProtection="1">
      <alignment horizontal="center" vertical="center" wrapText="1"/>
      <protection hidden="1"/>
    </xf>
    <xf numFmtId="0" fontId="0" fillId="5" borderId="7" xfId="0" applyFill="1" applyBorder="1" applyAlignment="1" applyProtection="1">
      <alignment horizontal="center" vertical="center" wrapText="1"/>
      <protection hidden="1"/>
    </xf>
    <xf numFmtId="0" fontId="6" fillId="0" borderId="0" xfId="0" applyFont="1" applyAlignment="1">
      <alignment horizontal="center" vertical="center" wrapText="1"/>
    </xf>
    <xf numFmtId="0" fontId="0" fillId="5" borderId="4" xfId="0" applyFill="1" applyBorder="1" applyAlignment="1" applyProtection="1">
      <alignment horizontal="center" vertical="center"/>
      <protection hidden="1"/>
    </xf>
    <xf numFmtId="0" fontId="0" fillId="5" borderId="6" xfId="0" applyFill="1" applyBorder="1" applyAlignment="1" applyProtection="1">
      <alignment horizontal="center" vertical="center"/>
      <protection hidden="1"/>
    </xf>
    <xf numFmtId="0" fontId="5" fillId="7" borderId="2" xfId="0" applyFont="1" applyFill="1" applyBorder="1" applyAlignment="1" applyProtection="1">
      <alignment horizontal="center" vertical="center"/>
      <protection hidden="1"/>
    </xf>
    <xf numFmtId="0" fontId="4" fillId="0" borderId="23" xfId="0" applyFont="1" applyBorder="1" applyAlignment="1" applyProtection="1">
      <alignment horizontal="center" vertical="center"/>
      <protection hidden="1"/>
    </xf>
    <xf numFmtId="0" fontId="4" fillId="0" borderId="23" xfId="0" applyFont="1" applyBorder="1" applyAlignment="1" applyProtection="1">
      <alignment horizontal="center" vertical="center" wrapText="1"/>
      <protection hidden="1"/>
    </xf>
    <xf numFmtId="0" fontId="13" fillId="0" borderId="0" xfId="0" applyFont="1" applyAlignment="1">
      <alignment horizontal="center" vertical="center" wrapText="1"/>
    </xf>
    <xf numFmtId="0" fontId="0" fillId="5" borderId="0" xfId="0" applyFill="1" applyAlignment="1">
      <alignment wrapText="1"/>
    </xf>
    <xf numFmtId="0" fontId="6" fillId="5" borderId="0" xfId="0" applyFont="1" applyFill="1" applyAlignment="1">
      <alignment vertical="center" wrapText="1"/>
    </xf>
    <xf numFmtId="0" fontId="19" fillId="5" borderId="33" xfId="2" quotePrefix="1" applyFont="1" applyFill="1" applyBorder="1" applyAlignment="1">
      <alignment horizontal="left" vertical="top" wrapText="1"/>
    </xf>
    <xf numFmtId="0" fontId="21" fillId="5" borderId="12" xfId="2" quotePrefix="1" applyFont="1" applyFill="1" applyBorder="1" applyAlignment="1">
      <alignment horizontal="justify" vertical="center" wrapText="1"/>
    </xf>
    <xf numFmtId="0" fontId="21" fillId="5" borderId="13" xfId="2" quotePrefix="1" applyFont="1" applyFill="1" applyBorder="1" applyAlignment="1">
      <alignment horizontal="justify" vertical="center" wrapText="1"/>
    </xf>
    <xf numFmtId="0" fontId="0" fillId="0" borderId="0" xfId="0" applyAlignment="1">
      <alignment wrapText="1"/>
    </xf>
    <xf numFmtId="0" fontId="19" fillId="5" borderId="34" xfId="2" quotePrefix="1" applyFont="1" applyFill="1" applyBorder="1" applyAlignment="1">
      <alignment horizontal="left" vertical="top" wrapText="1"/>
    </xf>
    <xf numFmtId="0" fontId="19" fillId="5" borderId="35" xfId="2" quotePrefix="1" applyFont="1" applyFill="1" applyBorder="1" applyAlignment="1">
      <alignment horizontal="left" vertical="top" wrapText="1"/>
    </xf>
    <xf numFmtId="0" fontId="19" fillId="5" borderId="12" xfId="2" quotePrefix="1" applyFont="1" applyFill="1" applyBorder="1" applyAlignment="1">
      <alignment horizontal="left" vertical="top" wrapText="1"/>
    </xf>
    <xf numFmtId="0" fontId="19" fillId="5" borderId="0" xfId="2" quotePrefix="1" applyFont="1" applyFill="1" applyAlignment="1">
      <alignment horizontal="left" vertical="top" wrapText="1"/>
    </xf>
    <xf numFmtId="0" fontId="19" fillId="5" borderId="13" xfId="2" quotePrefix="1" applyFont="1" applyFill="1" applyBorder="1" applyAlignment="1">
      <alignment horizontal="left" vertical="top" wrapText="1"/>
    </xf>
    <xf numFmtId="0" fontId="17" fillId="5" borderId="12" xfId="2" applyFont="1" applyFill="1" applyBorder="1" applyAlignment="1">
      <alignment wrapText="1"/>
    </xf>
    <xf numFmtId="0" fontId="17" fillId="5" borderId="13" xfId="2" applyFont="1" applyFill="1" applyBorder="1" applyAlignment="1">
      <alignment wrapText="1"/>
    </xf>
    <xf numFmtId="0" fontId="28" fillId="5" borderId="0" xfId="3" applyFont="1" applyFill="1" applyAlignment="1">
      <alignment horizontal="left" vertical="top" wrapText="1" readingOrder="1"/>
    </xf>
    <xf numFmtId="0" fontId="29" fillId="5" borderId="0" xfId="2" applyFont="1" applyFill="1" applyAlignment="1">
      <alignment horizontal="justify" vertical="center" wrapText="1"/>
    </xf>
    <xf numFmtId="0" fontId="17" fillId="5" borderId="0" xfId="2" applyFont="1" applyFill="1" applyAlignment="1">
      <alignment wrapText="1"/>
    </xf>
    <xf numFmtId="0" fontId="19" fillId="5" borderId="12" xfId="2" quotePrefix="1" applyFont="1" applyFill="1" applyBorder="1" applyAlignment="1">
      <alignment vertical="top" wrapText="1"/>
    </xf>
    <xf numFmtId="0" fontId="19" fillId="5" borderId="0" xfId="2" quotePrefix="1" applyFont="1" applyFill="1" applyAlignment="1">
      <alignment vertical="top" wrapText="1"/>
    </xf>
    <xf numFmtId="0" fontId="19" fillId="5" borderId="13" xfId="2" quotePrefix="1" applyFont="1" applyFill="1" applyBorder="1" applyAlignment="1">
      <alignment vertical="top" wrapText="1"/>
    </xf>
    <xf numFmtId="0" fontId="19" fillId="5" borderId="33" xfId="2" quotePrefix="1" applyFont="1" applyFill="1" applyBorder="1" applyAlignment="1">
      <alignment vertical="top" wrapText="1"/>
    </xf>
    <xf numFmtId="0" fontId="19" fillId="5" borderId="34" xfId="2" quotePrefix="1" applyFont="1" applyFill="1" applyBorder="1" applyAlignment="1">
      <alignment vertical="top" wrapText="1"/>
    </xf>
    <xf numFmtId="0" fontId="19" fillId="5" borderId="35" xfId="2" quotePrefix="1" applyFont="1" applyFill="1" applyBorder="1" applyAlignment="1">
      <alignment vertical="top" wrapText="1"/>
    </xf>
    <xf numFmtId="0" fontId="19" fillId="5" borderId="36" xfId="2" quotePrefix="1" applyFont="1" applyFill="1" applyBorder="1" applyAlignment="1">
      <alignment horizontal="left" vertical="top" wrapText="1"/>
    </xf>
    <xf numFmtId="0" fontId="19" fillId="5" borderId="37" xfId="2" quotePrefix="1" applyFont="1" applyFill="1" applyBorder="1" applyAlignment="1">
      <alignment horizontal="left" vertical="top" wrapText="1"/>
    </xf>
    <xf numFmtId="0" fontId="19" fillId="5" borderId="20" xfId="2" quotePrefix="1" applyFont="1" applyFill="1" applyBorder="1" applyAlignment="1">
      <alignment horizontal="left" vertical="top" wrapText="1"/>
    </xf>
    <xf numFmtId="0" fontId="19" fillId="5" borderId="16" xfId="2" quotePrefix="1" applyFont="1" applyFill="1" applyBorder="1" applyAlignment="1">
      <alignment horizontal="left" vertical="top" wrapText="1"/>
    </xf>
    <xf numFmtId="0" fontId="20" fillId="5" borderId="17" xfId="2" quotePrefix="1" applyFont="1" applyFill="1" applyBorder="1" applyAlignment="1">
      <alignment horizontal="left" vertical="top" wrapText="1"/>
    </xf>
    <xf numFmtId="0" fontId="20" fillId="5" borderId="18" xfId="2" quotePrefix="1" applyFont="1" applyFill="1" applyBorder="1" applyAlignment="1">
      <alignment horizontal="left" vertical="top" wrapText="1"/>
    </xf>
    <xf numFmtId="0" fontId="20" fillId="5" borderId="0" xfId="2" quotePrefix="1" applyFont="1" applyFill="1" applyAlignment="1">
      <alignment horizontal="left" vertical="top" wrapText="1"/>
    </xf>
    <xf numFmtId="0" fontId="20" fillId="5" borderId="13" xfId="2" quotePrefix="1" applyFont="1" applyFill="1" applyBorder="1" applyAlignment="1">
      <alignment horizontal="left" vertical="top" wrapText="1"/>
    </xf>
    <xf numFmtId="0" fontId="25" fillId="5" borderId="0" xfId="2" applyFont="1" applyFill="1" applyAlignment="1">
      <alignment horizontal="left" vertical="center" wrapText="1"/>
    </xf>
    <xf numFmtId="0" fontId="17" fillId="5" borderId="0" xfId="2" applyFont="1" applyFill="1" applyAlignment="1">
      <alignment horizontal="left" vertical="center" wrapText="1"/>
    </xf>
    <xf numFmtId="0" fontId="17" fillId="5" borderId="0" xfId="2" quotePrefix="1" applyFont="1" applyFill="1" applyAlignment="1">
      <alignment horizontal="left" vertical="center" wrapText="1"/>
    </xf>
    <xf numFmtId="0" fontId="0" fillId="5" borderId="12" xfId="0" applyFill="1" applyBorder="1" applyAlignment="1">
      <alignment wrapText="1"/>
    </xf>
    <xf numFmtId="0" fontId="30" fillId="11" borderId="23" xfId="2" applyFont="1" applyFill="1" applyBorder="1" applyAlignment="1">
      <alignment horizontal="center" vertical="center" wrapText="1"/>
    </xf>
    <xf numFmtId="0" fontId="0" fillId="5" borderId="12" xfId="0" applyFill="1" applyBorder="1"/>
    <xf numFmtId="0" fontId="25" fillId="5" borderId="23" xfId="2" applyFont="1" applyFill="1" applyBorder="1" applyAlignment="1">
      <alignment horizontal="center" vertical="center"/>
    </xf>
    <xf numFmtId="0" fontId="17" fillId="5" borderId="13" xfId="2" applyFont="1" applyFill="1" applyBorder="1"/>
    <xf numFmtId="0" fontId="17" fillId="5" borderId="0" xfId="2" applyFont="1" applyFill="1"/>
    <xf numFmtId="0" fontId="0" fillId="5" borderId="0" xfId="0" applyFill="1"/>
    <xf numFmtId="0" fontId="25" fillId="5" borderId="23" xfId="2" applyFont="1" applyFill="1" applyBorder="1" applyAlignment="1">
      <alignment horizontal="center" vertical="center" wrapText="1"/>
    </xf>
    <xf numFmtId="0" fontId="17" fillId="5" borderId="10" xfId="2" applyFont="1" applyFill="1" applyBorder="1" applyAlignment="1">
      <alignment wrapText="1"/>
    </xf>
    <xf numFmtId="0" fontId="17" fillId="5" borderId="11" xfId="2" applyFont="1" applyFill="1" applyBorder="1" applyAlignment="1">
      <alignment wrapText="1"/>
    </xf>
    <xf numFmtId="0" fontId="17" fillId="5" borderId="14" xfId="2" applyFont="1" applyFill="1" applyBorder="1" applyAlignment="1">
      <alignment wrapText="1"/>
    </xf>
    <xf numFmtId="0" fontId="14" fillId="0" borderId="0" xfId="1" applyFont="1" applyAlignment="1">
      <alignment horizontal="center" vertical="center"/>
    </xf>
    <xf numFmtId="0" fontId="14" fillId="0" borderId="0" xfId="0" applyFont="1" applyAlignment="1">
      <alignment horizontal="left" vertical="center" wrapText="1"/>
    </xf>
    <xf numFmtId="49" fontId="14" fillId="0" borderId="0" xfId="0" applyNumberFormat="1" applyFont="1" applyAlignment="1" applyProtection="1">
      <alignment horizontal="left" vertical="center" wrapText="1"/>
      <protection locked="0"/>
    </xf>
    <xf numFmtId="0" fontId="31" fillId="12" borderId="0" xfId="1" applyFont="1" applyFill="1"/>
    <xf numFmtId="0" fontId="31" fillId="12" borderId="0" xfId="1" applyFont="1" applyFill="1" applyAlignment="1">
      <alignment vertical="center"/>
    </xf>
    <xf numFmtId="0" fontId="15" fillId="9" borderId="23" xfId="1" applyFont="1" applyFill="1" applyBorder="1" applyAlignment="1">
      <alignment vertical="center" wrapText="1"/>
    </xf>
    <xf numFmtId="0" fontId="32" fillId="0" borderId="0" xfId="1" applyFont="1" applyAlignment="1">
      <alignment vertical="center" wrapText="1"/>
    </xf>
    <xf numFmtId="0" fontId="14" fillId="0" borderId="0" xfId="1" applyFont="1" applyAlignment="1">
      <alignment vertical="center" wrapText="1"/>
    </xf>
    <xf numFmtId="49" fontId="14" fillId="0" borderId="23" xfId="1" applyNumberFormat="1" applyFont="1" applyBorder="1" applyAlignment="1">
      <alignment horizontal="center" vertical="center" wrapText="1"/>
    </xf>
    <xf numFmtId="0" fontId="15" fillId="9" borderId="23" xfId="1" applyFont="1" applyFill="1" applyBorder="1" applyAlignment="1">
      <alignment horizontal="center" vertical="center" wrapText="1"/>
    </xf>
    <xf numFmtId="0" fontId="32" fillId="0" borderId="23" xfId="1" applyFont="1" applyBorder="1" applyAlignment="1">
      <alignment horizontal="justify" vertical="center" wrapText="1"/>
    </xf>
    <xf numFmtId="0" fontId="32" fillId="0" borderId="0" xfId="1" applyFont="1" applyAlignment="1">
      <alignment horizontal="justify" vertical="top" wrapText="1"/>
    </xf>
    <xf numFmtId="0" fontId="34" fillId="0" borderId="0" xfId="1" applyFont="1" applyAlignment="1">
      <alignment vertical="center" wrapText="1"/>
    </xf>
    <xf numFmtId="0" fontId="32" fillId="12" borderId="0" xfId="1" applyFont="1" applyFill="1" applyAlignment="1">
      <alignment vertical="center" wrapText="1"/>
    </xf>
    <xf numFmtId="0" fontId="6" fillId="5" borderId="0" xfId="0" applyFont="1" applyFill="1" applyAlignment="1">
      <alignment wrapText="1"/>
    </xf>
    <xf numFmtId="0" fontId="6" fillId="0" borderId="0" xfId="0" applyFont="1"/>
    <xf numFmtId="49" fontId="7" fillId="9" borderId="4" xfId="0" applyNumberFormat="1" applyFont="1" applyFill="1" applyBorder="1" applyAlignment="1">
      <alignment horizontal="center" vertical="center" wrapText="1"/>
    </xf>
    <xf numFmtId="0" fontId="31" fillId="12" borderId="0" xfId="1" applyFont="1" applyFill="1" applyAlignment="1">
      <alignment horizontal="center"/>
    </xf>
    <xf numFmtId="9" fontId="11" fillId="0" borderId="0" xfId="0" applyNumberFormat="1" applyFont="1" applyAlignment="1">
      <alignment horizontal="left" vertical="center" wrapText="1"/>
    </xf>
    <xf numFmtId="9" fontId="13" fillId="0" borderId="0" xfId="0" applyNumberFormat="1" applyFont="1" applyAlignment="1">
      <alignment horizontal="left" vertical="center" wrapText="1"/>
    </xf>
    <xf numFmtId="0" fontId="32" fillId="0" borderId="0" xfId="1" applyFont="1" applyAlignment="1">
      <alignment horizontal="center" vertical="center" wrapText="1"/>
    </xf>
    <xf numFmtId="0" fontId="31" fillId="12" borderId="0" xfId="1" applyFont="1" applyFill="1" applyAlignment="1">
      <alignment horizontal="center" vertical="center"/>
    </xf>
    <xf numFmtId="0" fontId="38" fillId="0" borderId="0" xfId="1" applyFont="1" applyAlignment="1">
      <alignment horizontal="center" vertical="center"/>
    </xf>
    <xf numFmtId="0" fontId="13" fillId="0" borderId="0" xfId="0" applyFont="1" applyAlignment="1">
      <alignment horizontal="left" vertical="center" wrapText="1"/>
    </xf>
    <xf numFmtId="0" fontId="39" fillId="12" borderId="0" xfId="1" applyFont="1" applyFill="1" applyAlignment="1">
      <alignment vertical="center" wrapText="1"/>
    </xf>
    <xf numFmtId="14" fontId="11" fillId="0" borderId="0" xfId="0" applyNumberFormat="1" applyFont="1" applyAlignment="1">
      <alignment horizontal="right" vertical="center" wrapText="1"/>
    </xf>
    <xf numFmtId="0" fontId="13" fillId="0" borderId="0" xfId="0" applyFont="1" applyAlignment="1">
      <alignment vertical="center" wrapText="1"/>
    </xf>
    <xf numFmtId="0" fontId="33" fillId="5" borderId="34" xfId="1" applyFont="1" applyFill="1" applyBorder="1" applyAlignment="1">
      <alignment horizontal="left" vertical="center" wrapText="1"/>
    </xf>
    <xf numFmtId="0" fontId="40" fillId="0" borderId="0" xfId="1" applyFont="1" applyAlignment="1">
      <alignment vertical="center" wrapText="1"/>
    </xf>
    <xf numFmtId="0" fontId="41" fillId="9" borderId="42" xfId="1" applyFont="1" applyFill="1" applyBorder="1" applyAlignment="1">
      <alignment horizontal="center" vertical="center" wrapText="1"/>
    </xf>
    <xf numFmtId="0" fontId="41" fillId="9" borderId="43" xfId="1" applyFont="1" applyFill="1" applyBorder="1" applyAlignment="1">
      <alignment horizontal="center" vertical="center" wrapText="1"/>
    </xf>
    <xf numFmtId="0" fontId="41" fillId="9" borderId="44" xfId="1" applyFont="1" applyFill="1" applyBorder="1" applyAlignment="1">
      <alignment horizontal="center" vertical="center" wrapText="1"/>
    </xf>
    <xf numFmtId="9" fontId="41" fillId="9" borderId="43" xfId="1" applyNumberFormat="1" applyFont="1" applyFill="1" applyBorder="1" applyAlignment="1">
      <alignment horizontal="center" vertical="center" wrapText="1"/>
    </xf>
    <xf numFmtId="0" fontId="41" fillId="9" borderId="27" xfId="1" applyFont="1" applyFill="1" applyBorder="1" applyAlignment="1">
      <alignment horizontal="center" vertical="center" wrapText="1"/>
    </xf>
    <xf numFmtId="9" fontId="41" fillId="9" borderId="42" xfId="1" applyNumberFormat="1" applyFont="1" applyFill="1" applyBorder="1" applyAlignment="1">
      <alignment horizontal="center" vertical="center" wrapText="1"/>
    </xf>
    <xf numFmtId="9" fontId="41" fillId="9" borderId="45" xfId="1" applyNumberFormat="1" applyFont="1" applyFill="1" applyBorder="1" applyAlignment="1">
      <alignment horizontal="center" vertical="center" wrapText="1"/>
    </xf>
    <xf numFmtId="9" fontId="41" fillId="9" borderId="27" xfId="1" applyNumberFormat="1" applyFont="1" applyFill="1" applyBorder="1" applyAlignment="1">
      <alignment horizontal="center" vertical="center" wrapText="1"/>
    </xf>
    <xf numFmtId="0" fontId="40" fillId="0" borderId="0" xfId="1" applyFont="1" applyAlignment="1">
      <alignment horizontal="center" vertical="center" wrapText="1"/>
    </xf>
    <xf numFmtId="0" fontId="33" fillId="0" borderId="52" xfId="1" applyFont="1" applyBorder="1" applyAlignment="1">
      <alignment horizontal="center" vertical="center" wrapText="1"/>
    </xf>
    <xf numFmtId="0" fontId="33" fillId="0" borderId="53" xfId="1" applyFont="1" applyBorder="1" applyAlignment="1">
      <alignment horizontal="justify" vertical="center" wrapText="1"/>
    </xf>
    <xf numFmtId="0" fontId="42" fillId="0" borderId="54" xfId="1" applyFont="1" applyBorder="1" applyAlignment="1">
      <alignment horizontal="center" vertical="center" wrapText="1"/>
    </xf>
    <xf numFmtId="9" fontId="0" fillId="0" borderId="53" xfId="0" applyNumberFormat="1" applyBorder="1" applyAlignment="1">
      <alignment horizontal="center" vertical="center" wrapText="1"/>
    </xf>
    <xf numFmtId="9" fontId="0" fillId="0" borderId="55" xfId="0" applyNumberFormat="1" applyBorder="1" applyAlignment="1">
      <alignment horizontal="center" vertical="center" wrapText="1"/>
    </xf>
    <xf numFmtId="9" fontId="0" fillId="0" borderId="24" xfId="0" applyNumberFormat="1" applyBorder="1" applyAlignment="1">
      <alignment horizontal="center" vertical="center" wrapText="1"/>
    </xf>
    <xf numFmtId="9" fontId="1" fillId="0" borderId="52" xfId="0" applyNumberFormat="1" applyFont="1" applyBorder="1" applyAlignment="1">
      <alignment horizontal="center" vertical="center" wrapText="1"/>
    </xf>
    <xf numFmtId="9" fontId="1" fillId="0" borderId="55" xfId="0" applyNumberFormat="1" applyFont="1" applyBorder="1" applyAlignment="1">
      <alignment horizontal="center" vertical="center" wrapText="1"/>
    </xf>
    <xf numFmtId="0" fontId="43" fillId="11" borderId="38" xfId="0" applyFont="1" applyFill="1" applyBorder="1" applyAlignment="1">
      <alignment horizontal="center" vertical="center" wrapText="1"/>
    </xf>
    <xf numFmtId="0" fontId="43" fillId="11" borderId="23" xfId="0" applyFont="1" applyFill="1" applyBorder="1" applyAlignment="1">
      <alignment horizontal="center" vertical="center" wrapText="1"/>
    </xf>
    <xf numFmtId="0" fontId="43" fillId="11" borderId="40" xfId="0" applyFont="1" applyFill="1" applyBorder="1" applyAlignment="1">
      <alignment horizontal="center" vertical="center" wrapText="1"/>
    </xf>
    <xf numFmtId="0" fontId="43" fillId="11" borderId="39" xfId="0" applyFont="1" applyFill="1" applyBorder="1" applyAlignment="1">
      <alignment horizontal="center" vertical="center" wrapText="1"/>
    </xf>
    <xf numFmtId="0" fontId="42" fillId="0" borderId="41" xfId="1" applyFont="1" applyBorder="1" applyAlignment="1">
      <alignment horizontal="center" vertical="center" wrapText="1"/>
    </xf>
    <xf numFmtId="9" fontId="0" fillId="0" borderId="23" xfId="0" applyNumberFormat="1" applyBorder="1" applyAlignment="1">
      <alignment horizontal="center" vertical="center" wrapText="1"/>
    </xf>
    <xf numFmtId="9" fontId="0" fillId="0" borderId="40" xfId="0" applyNumberFormat="1" applyBorder="1" applyAlignment="1">
      <alignment horizontal="center" vertical="center" wrapText="1"/>
    </xf>
    <xf numFmtId="9" fontId="1" fillId="0" borderId="38" xfId="0" applyNumberFormat="1" applyFont="1" applyBorder="1" applyAlignment="1">
      <alignment horizontal="center" vertical="center" wrapText="1"/>
    </xf>
    <xf numFmtId="9" fontId="1" fillId="0" borderId="39" xfId="0" applyNumberFormat="1" applyFont="1" applyBorder="1" applyAlignment="1">
      <alignment horizontal="center" vertical="center" wrapText="1"/>
    </xf>
    <xf numFmtId="0" fontId="44" fillId="14" borderId="38" xfId="0" applyFont="1" applyFill="1" applyBorder="1" applyAlignment="1">
      <alignment horizontal="center" vertical="center" wrapText="1"/>
    </xf>
    <xf numFmtId="0" fontId="44" fillId="0" borderId="23" xfId="0" applyFont="1" applyBorder="1" applyAlignment="1">
      <alignment vertical="center" wrapText="1"/>
    </xf>
    <xf numFmtId="0" fontId="44" fillId="0" borderId="40" xfId="0" applyFont="1" applyBorder="1" applyAlignment="1">
      <alignment horizontal="center" vertical="center" wrapText="1"/>
    </xf>
    <xf numFmtId="9" fontId="44" fillId="0" borderId="39" xfId="0" applyNumberFormat="1" applyFont="1" applyBorder="1" applyAlignment="1">
      <alignment horizontal="center" vertical="center" wrapText="1"/>
    </xf>
    <xf numFmtId="9" fontId="44" fillId="0" borderId="23" xfId="0" applyNumberFormat="1" applyFont="1" applyBorder="1" applyAlignment="1">
      <alignment horizontal="center" vertical="center" wrapText="1"/>
    </xf>
    <xf numFmtId="0" fontId="44" fillId="0" borderId="55" xfId="0" applyFont="1" applyBorder="1" applyAlignment="1">
      <alignment vertical="center" wrapText="1"/>
    </xf>
    <xf numFmtId="0" fontId="44" fillId="8" borderId="38" xfId="0" applyFont="1" applyFill="1" applyBorder="1" applyAlignment="1">
      <alignment horizontal="center" vertical="center" wrapText="1"/>
    </xf>
    <xf numFmtId="0" fontId="44" fillId="0" borderId="23" xfId="0" applyFont="1" applyBorder="1" applyAlignment="1">
      <alignment horizontal="justify" vertical="center" wrapText="1"/>
    </xf>
    <xf numFmtId="0" fontId="44" fillId="0" borderId="39" xfId="0" applyFont="1" applyBorder="1" applyAlignment="1">
      <alignment vertical="center" wrapText="1"/>
    </xf>
    <xf numFmtId="9" fontId="0" fillId="0" borderId="39" xfId="0" applyNumberFormat="1" applyBorder="1" applyAlignment="1">
      <alignment horizontal="center" vertical="center" wrapText="1"/>
    </xf>
    <xf numFmtId="0" fontId="44" fillId="4" borderId="38" xfId="0" applyFont="1" applyFill="1" applyBorder="1" applyAlignment="1">
      <alignment horizontal="center" vertical="center" wrapText="1"/>
    </xf>
    <xf numFmtId="0" fontId="44" fillId="15" borderId="38" xfId="0" applyFont="1" applyFill="1" applyBorder="1" applyAlignment="1">
      <alignment horizontal="center" vertical="center" wrapText="1"/>
    </xf>
    <xf numFmtId="0" fontId="44" fillId="2" borderId="38" xfId="0" applyFont="1" applyFill="1" applyBorder="1" applyAlignment="1">
      <alignment horizontal="center" vertical="center" wrapText="1"/>
    </xf>
    <xf numFmtId="0" fontId="32" fillId="0" borderId="56" xfId="1" applyFont="1" applyBorder="1" applyAlignment="1">
      <alignment vertical="center" wrapText="1"/>
    </xf>
    <xf numFmtId="0" fontId="32" fillId="0" borderId="57" xfId="1" applyFont="1" applyBorder="1" applyAlignment="1">
      <alignment vertical="center" wrapText="1"/>
    </xf>
    <xf numFmtId="0" fontId="32" fillId="0" borderId="58" xfId="1" applyFont="1" applyBorder="1" applyAlignment="1">
      <alignment vertical="center" wrapText="1"/>
    </xf>
    <xf numFmtId="9" fontId="0" fillId="0" borderId="57" xfId="0" applyNumberFormat="1" applyBorder="1" applyAlignment="1">
      <alignment horizontal="center" vertical="center" wrapText="1"/>
    </xf>
    <xf numFmtId="9" fontId="1" fillId="0" borderId="56" xfId="0" applyNumberFormat="1" applyFont="1" applyBorder="1" applyAlignment="1">
      <alignment horizontal="center" vertical="center" wrapText="1"/>
    </xf>
    <xf numFmtId="9" fontId="1" fillId="0" borderId="58" xfId="0" applyNumberFormat="1" applyFont="1" applyBorder="1" applyAlignment="1">
      <alignment horizontal="center" vertical="center" wrapText="1"/>
    </xf>
    <xf numFmtId="9" fontId="32" fillId="0" borderId="0" xfId="1" applyNumberFormat="1" applyFont="1" applyAlignment="1">
      <alignment vertical="center" wrapText="1"/>
    </xf>
    <xf numFmtId="9" fontId="40" fillId="0" borderId="0" xfId="1" applyNumberFormat="1" applyFont="1" applyAlignment="1">
      <alignment vertical="center" wrapText="1"/>
    </xf>
    <xf numFmtId="0" fontId="11" fillId="12" borderId="0" xfId="1" applyFill="1"/>
    <xf numFmtId="0" fontId="0" fillId="0" borderId="0" xfId="0" applyAlignment="1">
      <alignment horizontal="center" wrapText="1"/>
    </xf>
    <xf numFmtId="0" fontId="11" fillId="12" borderId="0" xfId="1" applyFill="1" applyAlignment="1">
      <alignment horizontal="center" vertical="center"/>
    </xf>
    <xf numFmtId="0" fontId="15" fillId="0" borderId="0" xfId="0" applyFont="1" applyAlignment="1">
      <alignment horizontal="center" vertical="center" wrapText="1"/>
    </xf>
    <xf numFmtId="0" fontId="4" fillId="0" borderId="0" xfId="0" applyFont="1" applyAlignment="1">
      <alignment horizontal="center" vertical="center" wrapText="1"/>
    </xf>
    <xf numFmtId="0" fontId="7" fillId="0" borderId="0" xfId="0" applyFont="1" applyAlignment="1">
      <alignment horizontal="center" vertical="center" wrapText="1"/>
    </xf>
    <xf numFmtId="0" fontId="11" fillId="0" borderId="0" xfId="1"/>
    <xf numFmtId="0" fontId="11" fillId="0" borderId="0" xfId="1" applyAlignment="1">
      <alignment horizontal="center" vertical="center"/>
    </xf>
    <xf numFmtId="0" fontId="11" fillId="12" borderId="16" xfId="1" applyFill="1" applyBorder="1"/>
    <xf numFmtId="0" fontId="11" fillId="12" borderId="17" xfId="1" applyFill="1" applyBorder="1"/>
    <xf numFmtId="0" fontId="13" fillId="0" borderId="52" xfId="1" applyFont="1" applyBorder="1" applyAlignment="1">
      <alignment vertical="center" wrapText="1"/>
    </xf>
    <xf numFmtId="0" fontId="13" fillId="0" borderId="24" xfId="1" applyFont="1" applyBorder="1" applyAlignment="1">
      <alignment vertical="center" wrapText="1"/>
    </xf>
    <xf numFmtId="0" fontId="13" fillId="0" borderId="23" xfId="1" applyFont="1" applyBorder="1" applyAlignment="1">
      <alignment horizontal="center" vertical="center" wrapText="1"/>
    </xf>
    <xf numFmtId="0" fontId="11" fillId="0" borderId="16" xfId="1" applyBorder="1" applyAlignment="1">
      <alignment vertical="center" wrapText="1"/>
    </xf>
    <xf numFmtId="0" fontId="11" fillId="0" borderId="17" xfId="1" applyBorder="1" applyAlignment="1">
      <alignment vertical="center" wrapText="1"/>
    </xf>
    <xf numFmtId="0" fontId="11" fillId="0" borderId="12" xfId="1" applyBorder="1" applyAlignment="1">
      <alignment vertical="center" wrapText="1"/>
    </xf>
    <xf numFmtId="0" fontId="11" fillId="0" borderId="0" xfId="1" applyAlignment="1">
      <alignment vertical="center" wrapText="1"/>
    </xf>
    <xf numFmtId="9" fontId="11" fillId="0" borderId="23" xfId="1" applyNumberFormat="1" applyBorder="1" applyAlignment="1">
      <alignment horizontal="center" vertical="center" wrapText="1"/>
    </xf>
    <xf numFmtId="9" fontId="11" fillId="0" borderId="39" xfId="1" applyNumberFormat="1" applyBorder="1" applyAlignment="1">
      <alignment horizontal="center" vertical="center" wrapText="1"/>
    </xf>
    <xf numFmtId="0" fontId="45" fillId="0" borderId="0" xfId="1" applyFont="1" applyAlignment="1">
      <alignment vertical="center" wrapText="1"/>
    </xf>
    <xf numFmtId="0" fontId="11" fillId="0" borderId="0" xfId="1" applyAlignment="1">
      <alignment horizontal="center" vertical="center" wrapText="1"/>
    </xf>
    <xf numFmtId="0" fontId="7" fillId="9" borderId="23" xfId="1" applyFont="1" applyFill="1" applyBorder="1" applyAlignment="1">
      <alignment horizontal="center" vertical="center" wrapText="1"/>
    </xf>
    <xf numFmtId="0" fontId="13" fillId="0" borderId="23" xfId="1" applyFont="1" applyBorder="1" applyAlignment="1">
      <alignment vertical="center" wrapText="1"/>
    </xf>
    <xf numFmtId="0" fontId="7" fillId="9" borderId="23" xfId="0" applyFont="1" applyFill="1" applyBorder="1" applyAlignment="1">
      <alignment horizontal="center" vertical="center" wrapText="1" readingOrder="1"/>
    </xf>
    <xf numFmtId="0" fontId="7" fillId="9" borderId="39" xfId="0" applyFont="1" applyFill="1" applyBorder="1" applyAlignment="1">
      <alignment horizontal="center" vertical="center" wrapText="1" readingOrder="1"/>
    </xf>
    <xf numFmtId="0" fontId="11" fillId="0" borderId="23" xfId="1" applyBorder="1" applyAlignment="1">
      <alignment vertical="center" wrapText="1"/>
    </xf>
    <xf numFmtId="0" fontId="47" fillId="0" borderId="0" xfId="4" applyFont="1"/>
    <xf numFmtId="0" fontId="11" fillId="0" borderId="38" xfId="1" applyBorder="1" applyAlignment="1">
      <alignment horizontal="center" vertical="center" wrapText="1"/>
    </xf>
    <xf numFmtId="0" fontId="11" fillId="0" borderId="23" xfId="1" applyBorder="1" applyAlignment="1">
      <alignment horizontal="justify" vertical="center" wrapText="1"/>
    </xf>
    <xf numFmtId="9" fontId="6" fillId="0" borderId="24" xfId="0" applyNumberFormat="1" applyFont="1" applyBorder="1" applyAlignment="1">
      <alignment horizontal="center" vertical="center" wrapText="1"/>
    </xf>
    <xf numFmtId="0" fontId="11" fillId="0" borderId="0" xfId="1" applyAlignment="1">
      <alignment horizontal="justify" vertical="center" wrapText="1"/>
    </xf>
    <xf numFmtId="0" fontId="48" fillId="16" borderId="23" xfId="0" applyFont="1" applyFill="1" applyBorder="1" applyAlignment="1">
      <alignment horizontal="center" vertical="center" wrapText="1" readingOrder="1"/>
    </xf>
    <xf numFmtId="0" fontId="11" fillId="2" borderId="39" xfId="0" applyFont="1" applyFill="1" applyBorder="1" applyAlignment="1">
      <alignment horizontal="center" vertical="center" wrapText="1" readingOrder="1"/>
    </xf>
    <xf numFmtId="9" fontId="11" fillId="0" borderId="38" xfId="1" applyNumberFormat="1" applyBorder="1" applyAlignment="1">
      <alignment horizontal="center" vertical="center" wrapText="1"/>
    </xf>
    <xf numFmtId="0" fontId="47" fillId="0" borderId="0" xfId="4" applyFont="1" applyAlignment="1">
      <alignment horizontal="center" vertical="center"/>
    </xf>
    <xf numFmtId="0" fontId="48" fillId="17" borderId="23" xfId="0" applyFont="1" applyFill="1" applyBorder="1" applyAlignment="1">
      <alignment horizontal="center" vertical="center" wrapText="1" readingOrder="1"/>
    </xf>
    <xf numFmtId="0" fontId="49" fillId="0" borderId="0" xfId="4" applyFont="1" applyAlignment="1">
      <alignment vertical="center" textRotation="90" wrapText="1"/>
    </xf>
    <xf numFmtId="0" fontId="50" fillId="0" borderId="0" xfId="4" applyFont="1" applyAlignment="1">
      <alignment horizontal="center" vertical="center" wrapText="1"/>
    </xf>
    <xf numFmtId="0" fontId="47" fillId="0" borderId="0" xfId="4" applyFont="1" applyAlignment="1">
      <alignment horizontal="center" vertical="center" wrapText="1"/>
    </xf>
    <xf numFmtId="0" fontId="48" fillId="14" borderId="23" xfId="0" applyFont="1" applyFill="1" applyBorder="1" applyAlignment="1">
      <alignment horizontal="center" vertical="center" wrapText="1" readingOrder="1"/>
    </xf>
    <xf numFmtId="0" fontId="7" fillId="9" borderId="57" xfId="0" applyFont="1" applyFill="1" applyBorder="1" applyAlignment="1">
      <alignment horizontal="center" vertical="center" wrapText="1" readingOrder="1"/>
    </xf>
    <xf numFmtId="0" fontId="48" fillId="14" borderId="57" xfId="0" applyFont="1" applyFill="1" applyBorder="1" applyAlignment="1">
      <alignment horizontal="center" vertical="center" wrapText="1" readingOrder="1"/>
    </xf>
    <xf numFmtId="0" fontId="48" fillId="17" borderId="57" xfId="0" applyFont="1" applyFill="1" applyBorder="1" applyAlignment="1">
      <alignment horizontal="center" vertical="center" wrapText="1" readingOrder="1"/>
    </xf>
    <xf numFmtId="0" fontId="48" fillId="16" borderId="57" xfId="0" applyFont="1" applyFill="1" applyBorder="1" applyAlignment="1">
      <alignment horizontal="center" vertical="center" wrapText="1" readingOrder="1"/>
    </xf>
    <xf numFmtId="0" fontId="11" fillId="2" borderId="58" xfId="0" applyFont="1" applyFill="1" applyBorder="1" applyAlignment="1">
      <alignment horizontal="center" vertical="center" wrapText="1" readingOrder="1"/>
    </xf>
    <xf numFmtId="9" fontId="11" fillId="0" borderId="56" xfId="1" applyNumberFormat="1" applyBorder="1" applyAlignment="1">
      <alignment horizontal="center" vertical="center" wrapText="1"/>
    </xf>
    <xf numFmtId="0" fontId="47" fillId="0" borderId="0" xfId="4" applyFont="1" applyAlignment="1">
      <alignment vertical="center"/>
    </xf>
    <xf numFmtId="0" fontId="11" fillId="2" borderId="23" xfId="0" applyFont="1" applyFill="1" applyBorder="1" applyAlignment="1">
      <alignment horizontal="center" vertical="center" wrapText="1" readingOrder="1"/>
    </xf>
    <xf numFmtId="0" fontId="45" fillId="0" borderId="0" xfId="0" applyFont="1" applyAlignment="1">
      <alignment vertical="center" readingOrder="1"/>
    </xf>
    <xf numFmtId="0" fontId="51" fillId="0" borderId="0" xfId="4" applyFont="1"/>
    <xf numFmtId="0" fontId="11" fillId="0" borderId="24" xfId="1" applyBorder="1" applyAlignment="1">
      <alignment horizontal="justify" vertical="center" wrapText="1"/>
    </xf>
    <xf numFmtId="0" fontId="11" fillId="0" borderId="0" xfId="0" applyFont="1" applyAlignment="1">
      <alignment vertical="center"/>
    </xf>
    <xf numFmtId="0" fontId="11" fillId="0" borderId="0" xfId="0" applyFont="1" applyAlignment="1">
      <alignment vertical="center" readingOrder="1"/>
    </xf>
    <xf numFmtId="0" fontId="11" fillId="0" borderId="0" xfId="4" applyFont="1" applyAlignment="1">
      <alignment vertical="center"/>
    </xf>
    <xf numFmtId="9" fontId="32" fillId="0" borderId="0" xfId="1" applyNumberFormat="1" applyFont="1" applyAlignment="1">
      <alignment horizontal="center" vertical="center" wrapText="1"/>
    </xf>
    <xf numFmtId="0" fontId="31" fillId="0" borderId="0" xfId="1" applyFont="1" applyAlignment="1">
      <alignment vertical="center" wrapText="1"/>
    </xf>
    <xf numFmtId="0" fontId="31" fillId="0" borderId="0" xfId="1" applyFont="1" applyAlignment="1">
      <alignment horizontal="center" vertical="center" wrapText="1"/>
    </xf>
    <xf numFmtId="9" fontId="31" fillId="0" borderId="0" xfId="1" applyNumberFormat="1" applyFont="1" applyAlignment="1">
      <alignment vertical="center" wrapText="1"/>
    </xf>
    <xf numFmtId="0" fontId="40" fillId="0" borderId="31" xfId="1" applyFont="1" applyBorder="1" applyAlignment="1">
      <alignment vertical="center" wrapText="1"/>
    </xf>
    <xf numFmtId="0" fontId="40" fillId="0" borderId="31" xfId="1" applyFont="1" applyBorder="1" applyAlignment="1">
      <alignment horizontal="center" vertical="center" wrapText="1"/>
    </xf>
    <xf numFmtId="0" fontId="41" fillId="9" borderId="23" xfId="1" applyFont="1" applyFill="1" applyBorder="1" applyAlignment="1">
      <alignment vertical="center" wrapText="1"/>
    </xf>
    <xf numFmtId="0" fontId="41" fillId="9" borderId="41" xfId="1" applyFont="1" applyFill="1" applyBorder="1" applyAlignment="1">
      <alignment vertical="center" wrapText="1"/>
    </xf>
    <xf numFmtId="0" fontId="41" fillId="9" borderId="25" xfId="1" applyFont="1" applyFill="1" applyBorder="1" applyAlignment="1">
      <alignment vertical="center" wrapText="1"/>
    </xf>
    <xf numFmtId="0" fontId="41" fillId="9" borderId="25" xfId="1" applyFont="1" applyFill="1" applyBorder="1" applyAlignment="1">
      <alignment horizontal="center" vertical="center" wrapText="1"/>
    </xf>
    <xf numFmtId="9" fontId="41" fillId="9" borderId="25" xfId="1" applyNumberFormat="1" applyFont="1" applyFill="1" applyBorder="1" applyAlignment="1">
      <alignment horizontal="center" vertical="center" wrapText="1"/>
    </xf>
    <xf numFmtId="9" fontId="41" fillId="9" borderId="60" xfId="1" applyNumberFormat="1" applyFont="1" applyFill="1" applyBorder="1" applyAlignment="1">
      <alignment horizontal="center" vertical="center" wrapText="1"/>
    </xf>
    <xf numFmtId="0" fontId="32" fillId="0" borderId="47" xfId="1" applyFont="1" applyBorder="1" applyAlignment="1">
      <alignment horizontal="center" vertical="center" wrapText="1"/>
    </xf>
    <xf numFmtId="0" fontId="32" fillId="0" borderId="47" xfId="1" applyFont="1" applyBorder="1" applyAlignment="1">
      <alignment horizontal="left" vertical="center" wrapText="1"/>
    </xf>
    <xf numFmtId="9" fontId="32" fillId="0" borderId="47" xfId="0" applyNumberFormat="1" applyFont="1" applyBorder="1" applyAlignment="1">
      <alignment horizontal="center" vertical="center" wrapText="1"/>
    </xf>
    <xf numFmtId="0" fontId="5" fillId="0" borderId="38"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39" xfId="0" applyFont="1" applyBorder="1" applyAlignment="1">
      <alignment horizontal="center" vertical="center" wrapText="1"/>
    </xf>
    <xf numFmtId="0" fontId="32" fillId="0" borderId="23" xfId="1" applyFont="1" applyBorder="1" applyAlignment="1">
      <alignment horizontal="center" vertical="center" wrapText="1"/>
    </xf>
    <xf numFmtId="0" fontId="32" fillId="0" borderId="23" xfId="1" applyFont="1" applyBorder="1" applyAlignment="1">
      <alignment horizontal="left" vertical="center" wrapText="1"/>
    </xf>
    <xf numFmtId="9" fontId="32" fillId="0" borderId="23" xfId="0" applyNumberFormat="1" applyFont="1" applyBorder="1" applyAlignment="1">
      <alignment horizontal="center" vertical="center" wrapText="1"/>
    </xf>
    <xf numFmtId="0" fontId="32" fillId="0" borderId="57" xfId="1" applyFont="1" applyBorder="1" applyAlignment="1">
      <alignment horizontal="center" vertical="center" wrapText="1"/>
    </xf>
    <xf numFmtId="0" fontId="32" fillId="0" borderId="57" xfId="1" applyFont="1" applyBorder="1" applyAlignment="1">
      <alignment horizontal="left" vertical="center" wrapText="1"/>
    </xf>
    <xf numFmtId="9" fontId="32" fillId="0" borderId="57" xfId="0" applyNumberFormat="1" applyFont="1" applyBorder="1" applyAlignment="1">
      <alignment horizontal="center" vertical="center" wrapText="1"/>
    </xf>
    <xf numFmtId="0" fontId="44" fillId="0" borderId="0" xfId="0" applyFont="1" applyAlignment="1">
      <alignment horizontal="center" vertical="center" wrapText="1"/>
    </xf>
    <xf numFmtId="9" fontId="44" fillId="0" borderId="0" xfId="0" applyNumberFormat="1" applyFont="1" applyAlignment="1">
      <alignment horizontal="center" vertical="center" wrapText="1"/>
    </xf>
    <xf numFmtId="9" fontId="11" fillId="0" borderId="24" xfId="1" applyNumberFormat="1" applyBorder="1" applyAlignment="1">
      <alignment horizontal="center" vertical="center" wrapText="1"/>
    </xf>
    <xf numFmtId="9" fontId="6" fillId="0" borderId="24" xfId="0" applyNumberFormat="1" applyFont="1" applyBorder="1" applyAlignment="1">
      <alignment horizontal="left" vertical="center" wrapText="1"/>
    </xf>
    <xf numFmtId="9" fontId="6" fillId="0" borderId="23" xfId="0" applyNumberFormat="1" applyFont="1" applyBorder="1" applyAlignment="1">
      <alignment horizontal="left" vertical="center" wrapText="1"/>
    </xf>
    <xf numFmtId="0" fontId="11" fillId="0" borderId="0" xfId="1" applyAlignment="1">
      <alignment horizontal="left" vertical="center" wrapText="1"/>
    </xf>
    <xf numFmtId="0" fontId="11" fillId="0" borderId="23" xfId="0" applyFont="1" applyBorder="1" applyAlignment="1">
      <alignment horizontal="center" vertical="center" wrapText="1" readingOrder="1"/>
    </xf>
    <xf numFmtId="0" fontId="11" fillId="0" borderId="39" xfId="0" applyFont="1" applyBorder="1" applyAlignment="1">
      <alignment horizontal="center" vertical="center" wrapText="1" readingOrder="1"/>
    </xf>
    <xf numFmtId="0" fontId="11" fillId="0" borderId="57" xfId="0" applyFont="1" applyBorder="1" applyAlignment="1">
      <alignment horizontal="center" vertical="center" wrapText="1" readingOrder="1"/>
    </xf>
    <xf numFmtId="9" fontId="11" fillId="0" borderId="0" xfId="1" applyNumberFormat="1" applyAlignment="1">
      <alignment horizontal="center" vertical="center" wrapText="1"/>
    </xf>
    <xf numFmtId="9" fontId="6" fillId="0" borderId="0" xfId="0" applyNumberFormat="1" applyFont="1" applyAlignment="1">
      <alignment horizontal="center" vertical="center" wrapText="1"/>
    </xf>
    <xf numFmtId="9" fontId="6" fillId="0" borderId="0" xfId="0" applyNumberFormat="1" applyFont="1" applyAlignment="1">
      <alignment horizontal="left" vertical="center" wrapText="1"/>
    </xf>
    <xf numFmtId="14" fontId="11" fillId="0" borderId="0" xfId="1" applyNumberFormat="1" applyAlignment="1">
      <alignment horizontal="center" vertical="center" wrapText="1"/>
    </xf>
    <xf numFmtId="0" fontId="11" fillId="12" borderId="12" xfId="1" applyFill="1" applyBorder="1"/>
    <xf numFmtId="0" fontId="13" fillId="0" borderId="53" xfId="1" applyFont="1" applyBorder="1" applyAlignment="1">
      <alignment horizontal="center" vertical="center" wrapText="1"/>
    </xf>
    <xf numFmtId="0" fontId="13" fillId="0" borderId="31" xfId="1" applyFont="1" applyBorder="1" applyAlignment="1">
      <alignment horizontal="center" vertical="center" wrapText="1"/>
    </xf>
    <xf numFmtId="0" fontId="13" fillId="0" borderId="32" xfId="1" applyFont="1" applyBorder="1" applyAlignment="1">
      <alignment horizontal="center" vertical="center" wrapText="1"/>
    </xf>
    <xf numFmtId="0" fontId="7" fillId="9" borderId="40" xfId="1" applyFont="1" applyFill="1" applyBorder="1" applyAlignment="1">
      <alignment horizontal="center" vertical="center" wrapText="1"/>
    </xf>
    <xf numFmtId="14" fontId="7" fillId="9" borderId="23" xfId="1" applyNumberFormat="1" applyFont="1" applyFill="1" applyBorder="1" applyAlignment="1">
      <alignment horizontal="center" vertical="center" wrapText="1"/>
    </xf>
    <xf numFmtId="9" fontId="11" fillId="0" borderId="23" xfId="1" applyNumberFormat="1" applyBorder="1" applyAlignment="1">
      <alignment horizontal="justify" vertical="center" wrapText="1"/>
    </xf>
    <xf numFmtId="0" fontId="11" fillId="10" borderId="23" xfId="1" applyFill="1" applyBorder="1" applyAlignment="1">
      <alignment horizontal="justify" vertical="center" wrapText="1"/>
    </xf>
    <xf numFmtId="14" fontId="11" fillId="10" borderId="23" xfId="1" applyNumberFormat="1" applyFill="1" applyBorder="1" applyAlignment="1">
      <alignment horizontal="justify" vertical="center" wrapText="1"/>
    </xf>
    <xf numFmtId="9" fontId="11" fillId="0" borderId="24" xfId="1" applyNumberFormat="1" applyBorder="1" applyAlignment="1">
      <alignment horizontal="justify" vertical="center" wrapText="1"/>
    </xf>
    <xf numFmtId="0" fontId="45" fillId="0" borderId="23" xfId="1" applyFont="1" applyBorder="1" applyAlignment="1">
      <alignment horizontal="left" vertical="center"/>
    </xf>
    <xf numFmtId="0" fontId="11" fillId="10" borderId="24" xfId="1" applyFill="1" applyBorder="1" applyAlignment="1">
      <alignment horizontal="justify" vertical="center" wrapText="1"/>
    </xf>
    <xf numFmtId="14" fontId="11" fillId="10" borderId="24" xfId="1" applyNumberFormat="1" applyFill="1" applyBorder="1" applyAlignment="1">
      <alignment horizontal="justify" vertical="center" wrapText="1"/>
    </xf>
    <xf numFmtId="0" fontId="15" fillId="0" borderId="11" xfId="0" applyFont="1" applyBorder="1" applyAlignment="1">
      <alignment horizontal="center" vertical="center" wrapText="1"/>
    </xf>
    <xf numFmtId="0" fontId="4" fillId="0" borderId="11" xfId="0" applyFont="1" applyBorder="1" applyAlignment="1">
      <alignment horizontal="center" vertical="center" wrapText="1"/>
    </xf>
    <xf numFmtId="0" fontId="7" fillId="0" borderId="11" xfId="0" applyFont="1" applyBorder="1" applyAlignment="1">
      <alignment horizontal="center" vertical="center" wrapText="1"/>
    </xf>
    <xf numFmtId="0" fontId="6" fillId="0" borderId="11" xfId="0" applyFont="1" applyBorder="1" applyAlignment="1">
      <alignment horizontal="center" vertical="center" wrapText="1"/>
    </xf>
    <xf numFmtId="0" fontId="1" fillId="0" borderId="0" xfId="0" applyFont="1"/>
    <xf numFmtId="0" fontId="0" fillId="0" borderId="0" xfId="0" applyAlignment="1">
      <alignment horizontal="center" vertical="center"/>
    </xf>
    <xf numFmtId="0" fontId="7" fillId="9" borderId="4" xfId="0" applyFont="1" applyFill="1" applyBorder="1" applyAlignment="1">
      <alignment horizontal="left" vertical="center" wrapText="1"/>
    </xf>
    <xf numFmtId="0" fontId="40" fillId="0" borderId="17" xfId="1" applyFont="1" applyBorder="1" applyAlignment="1">
      <alignment horizontal="center" vertical="center" wrapText="1"/>
    </xf>
    <xf numFmtId="0" fontId="33" fillId="0" borderId="38" xfId="1" applyFont="1" applyBorder="1" applyAlignment="1">
      <alignment horizontal="center" vertical="center" wrapText="1"/>
    </xf>
    <xf numFmtId="9" fontId="6" fillId="0" borderId="23" xfId="0" applyNumberFormat="1" applyFont="1" applyBorder="1" applyAlignment="1">
      <alignment horizontal="center" vertical="center" wrapText="1"/>
    </xf>
    <xf numFmtId="0" fontId="0" fillId="0" borderId="62" xfId="0" applyBorder="1" applyAlignment="1">
      <alignment wrapText="1"/>
    </xf>
    <xf numFmtId="0" fontId="44" fillId="0" borderId="4" xfId="0" applyFont="1" applyBorder="1" applyAlignment="1">
      <alignment horizontal="center" vertical="center"/>
    </xf>
    <xf numFmtId="0" fontId="9" fillId="0" borderId="6" xfId="0" applyFont="1" applyBorder="1" applyAlignment="1">
      <alignment horizontal="right" wrapText="1"/>
    </xf>
    <xf numFmtId="0" fontId="44" fillId="0" borderId="0" xfId="0" applyFont="1" applyAlignment="1">
      <alignment horizontal="center" vertical="center"/>
    </xf>
    <xf numFmtId="0" fontId="6" fillId="0" borderId="0" xfId="0" applyFont="1" applyAlignment="1">
      <alignment horizontal="center" vertical="center"/>
    </xf>
    <xf numFmtId="0" fontId="6" fillId="5" borderId="0" xfId="0" applyFont="1" applyFill="1" applyAlignment="1">
      <alignment horizontal="center" vertical="center" wrapText="1"/>
    </xf>
    <xf numFmtId="0" fontId="7" fillId="9" borderId="23" xfId="0" applyFont="1" applyFill="1" applyBorder="1" applyAlignment="1">
      <alignment horizontal="center" vertical="center" wrapText="1"/>
    </xf>
    <xf numFmtId="0" fontId="33" fillId="18" borderId="23" xfId="1" applyFont="1" applyFill="1" applyBorder="1" applyAlignment="1" applyProtection="1">
      <alignment horizontal="center" vertical="center" wrapText="1"/>
      <protection locked="0"/>
    </xf>
    <xf numFmtId="0" fontId="33" fillId="18" borderId="23" xfId="1" applyFont="1" applyFill="1" applyBorder="1" applyAlignment="1" applyProtection="1">
      <alignment horizontal="left" vertical="center" wrapText="1"/>
      <protection locked="0"/>
    </xf>
    <xf numFmtId="0" fontId="9" fillId="0" borderId="75" xfId="0" applyFont="1" applyBorder="1" applyAlignment="1">
      <alignment horizontal="right" wrapText="1"/>
    </xf>
    <xf numFmtId="0" fontId="15" fillId="9" borderId="46" xfId="1" applyFont="1" applyFill="1" applyBorder="1" applyAlignment="1">
      <alignment vertical="center" wrapText="1"/>
    </xf>
    <xf numFmtId="0" fontId="15" fillId="9" borderId="38" xfId="1" applyFont="1" applyFill="1" applyBorder="1" applyAlignment="1">
      <alignment vertical="center" wrapText="1"/>
    </xf>
    <xf numFmtId="0" fontId="14" fillId="0" borderId="12" xfId="1" applyFont="1" applyBorder="1" applyAlignment="1">
      <alignment vertical="center" wrapText="1"/>
    </xf>
    <xf numFmtId="0" fontId="33" fillId="0" borderId="0" xfId="1" applyFont="1" applyAlignment="1" applyProtection="1">
      <alignment horizontal="left" vertical="justify" wrapText="1"/>
      <protection locked="0"/>
    </xf>
    <xf numFmtId="0" fontId="14" fillId="0" borderId="0" xfId="1" applyFont="1" applyAlignment="1">
      <alignment horizontal="right" vertical="center" wrapText="1"/>
    </xf>
    <xf numFmtId="14" fontId="33" fillId="0" borderId="0" xfId="1" applyNumberFormat="1" applyFont="1" applyAlignment="1" applyProtection="1">
      <alignment horizontal="center" vertical="center" wrapText="1"/>
      <protection locked="0"/>
    </xf>
    <xf numFmtId="0" fontId="14" fillId="0" borderId="0" xfId="1" applyFont="1" applyAlignment="1">
      <alignment horizontal="center" vertical="center" wrapText="1"/>
    </xf>
    <xf numFmtId="0" fontId="32" fillId="0" borderId="13" xfId="1" applyFont="1" applyBorder="1" applyAlignment="1">
      <alignment vertical="center" wrapText="1"/>
    </xf>
    <xf numFmtId="49" fontId="14" fillId="0" borderId="38" xfId="1" applyNumberFormat="1" applyFont="1" applyBorder="1" applyAlignment="1">
      <alignment horizontal="center" vertical="center" wrapText="1"/>
    </xf>
    <xf numFmtId="49" fontId="33" fillId="0" borderId="0" xfId="1" applyNumberFormat="1" applyFont="1" applyAlignment="1">
      <alignment horizontal="center" vertical="center" wrapText="1"/>
    </xf>
    <xf numFmtId="0" fontId="33" fillId="0" borderId="0" xfId="1" applyFont="1" applyAlignment="1">
      <alignment vertical="center" wrapText="1"/>
    </xf>
    <xf numFmtId="0" fontId="33" fillId="0" borderId="13" xfId="1" applyFont="1" applyBorder="1" applyAlignment="1">
      <alignment vertical="center" wrapText="1"/>
    </xf>
    <xf numFmtId="0" fontId="15" fillId="9" borderId="39" xfId="1" applyFont="1" applyFill="1" applyBorder="1" applyAlignment="1">
      <alignment horizontal="center" vertical="center" wrapText="1"/>
    </xf>
    <xf numFmtId="0" fontId="33" fillId="18" borderId="38" xfId="1" applyFont="1" applyFill="1" applyBorder="1" applyAlignment="1" applyProtection="1">
      <alignment horizontal="center" vertical="center" wrapText="1"/>
      <protection locked="0"/>
    </xf>
    <xf numFmtId="0" fontId="33" fillId="18" borderId="56" xfId="1" applyFont="1" applyFill="1" applyBorder="1" applyAlignment="1" applyProtection="1">
      <alignment horizontal="center" vertical="center" wrapText="1"/>
      <protection locked="0"/>
    </xf>
    <xf numFmtId="0" fontId="6" fillId="5" borderId="0" xfId="0" applyFont="1" applyFill="1"/>
    <xf numFmtId="0" fontId="6" fillId="5" borderId="4" xfId="0" applyFont="1" applyFill="1" applyBorder="1" applyAlignment="1">
      <alignment wrapText="1"/>
    </xf>
    <xf numFmtId="0" fontId="9" fillId="5" borderId="6" xfId="0" applyFont="1" applyFill="1" applyBorder="1" applyAlignment="1">
      <alignment horizontal="right" wrapText="1"/>
    </xf>
    <xf numFmtId="0" fontId="14" fillId="0" borderId="0" xfId="0" applyFont="1" applyAlignment="1">
      <alignment vertical="center" wrapText="1"/>
    </xf>
    <xf numFmtId="0" fontId="6" fillId="0" borderId="0" xfId="0" applyFont="1" applyAlignment="1">
      <alignment wrapText="1"/>
    </xf>
    <xf numFmtId="0" fontId="13" fillId="0" borderId="17" xfId="0" applyFont="1" applyBorder="1" applyAlignment="1">
      <alignment vertical="center" wrapText="1"/>
    </xf>
    <xf numFmtId="0" fontId="31" fillId="12" borderId="17" xfId="1" applyFont="1" applyFill="1" applyBorder="1"/>
    <xf numFmtId="0" fontId="31" fillId="12" borderId="18" xfId="1" applyFont="1" applyFill="1" applyBorder="1"/>
    <xf numFmtId="0" fontId="14" fillId="0" borderId="33" xfId="1" applyFont="1" applyBorder="1" applyAlignment="1">
      <alignment vertical="center" wrapText="1"/>
    </xf>
    <xf numFmtId="0" fontId="33" fillId="5" borderId="0" xfId="1" applyFont="1" applyFill="1" applyAlignment="1">
      <alignment horizontal="left" vertical="center" wrapText="1"/>
    </xf>
    <xf numFmtId="0" fontId="40" fillId="0" borderId="12" xfId="1" applyFont="1" applyBorder="1" applyAlignment="1">
      <alignment vertical="center" wrapText="1"/>
    </xf>
    <xf numFmtId="0" fontId="33" fillId="18" borderId="52" xfId="1" applyFont="1" applyFill="1" applyBorder="1" applyAlignment="1" applyProtection="1">
      <alignment horizontal="center" vertical="center" wrapText="1"/>
      <protection locked="0"/>
    </xf>
    <xf numFmtId="9" fontId="0" fillId="18" borderId="52" xfId="0" applyNumberFormat="1" applyFill="1" applyBorder="1" applyAlignment="1" applyProtection="1">
      <alignment horizontal="center" vertical="center" wrapText="1"/>
      <protection locked="0"/>
    </xf>
    <xf numFmtId="9" fontId="0" fillId="18" borderId="38" xfId="0" applyNumberFormat="1" applyFill="1" applyBorder="1" applyAlignment="1" applyProtection="1">
      <alignment horizontal="center" vertical="center" wrapText="1"/>
      <protection locked="0"/>
    </xf>
    <xf numFmtId="9" fontId="0" fillId="18" borderId="56" xfId="0" applyNumberFormat="1" applyFill="1" applyBorder="1" applyAlignment="1" applyProtection="1">
      <alignment horizontal="center" vertical="center" wrapText="1"/>
      <protection locked="0"/>
    </xf>
    <xf numFmtId="0" fontId="11" fillId="12" borderId="18" xfId="1" applyFill="1" applyBorder="1"/>
    <xf numFmtId="0" fontId="13" fillId="0" borderId="0" xfId="1" applyFont="1" applyAlignment="1">
      <alignment vertical="center"/>
    </xf>
    <xf numFmtId="0" fontId="13" fillId="0" borderId="0" xfId="1" applyFont="1" applyAlignment="1">
      <alignment horizontal="center" vertical="center" wrapText="1"/>
    </xf>
    <xf numFmtId="0" fontId="7" fillId="9" borderId="38" xfId="1" applyFont="1" applyFill="1" applyBorder="1" applyAlignment="1">
      <alignment horizontal="center" vertical="center" wrapText="1"/>
    </xf>
    <xf numFmtId="0" fontId="11" fillId="0" borderId="13" xfId="1" applyBorder="1" applyAlignment="1">
      <alignment vertical="center" wrapText="1"/>
    </xf>
    <xf numFmtId="0" fontId="50" fillId="0" borderId="13" xfId="4" applyFont="1" applyBorder="1" applyAlignment="1">
      <alignment horizontal="center" vertical="center" wrapText="1"/>
    </xf>
    <xf numFmtId="0" fontId="47" fillId="0" borderId="13" xfId="4" applyFont="1" applyBorder="1" applyAlignment="1">
      <alignment horizontal="center" vertical="center"/>
    </xf>
    <xf numFmtId="0" fontId="51" fillId="0" borderId="13" xfId="4" applyFont="1" applyBorder="1"/>
    <xf numFmtId="0" fontId="11" fillId="0" borderId="11" xfId="1" applyBorder="1" applyAlignment="1">
      <alignment vertical="center" wrapText="1"/>
    </xf>
    <xf numFmtId="0" fontId="11" fillId="0" borderId="14" xfId="1" applyBorder="1" applyAlignment="1">
      <alignment vertical="center" wrapText="1"/>
    </xf>
    <xf numFmtId="0" fontId="31" fillId="0" borderId="17" xfId="1" applyFont="1" applyBorder="1" applyAlignment="1">
      <alignment vertical="center" wrapText="1"/>
    </xf>
    <xf numFmtId="0" fontId="38" fillId="0" borderId="17" xfId="1" applyFont="1" applyBorder="1" applyAlignment="1">
      <alignment vertical="center"/>
    </xf>
    <xf numFmtId="0" fontId="31" fillId="0" borderId="17" xfId="1" applyFont="1" applyBorder="1" applyAlignment="1">
      <alignment horizontal="center" vertical="center" wrapText="1"/>
    </xf>
    <xf numFmtId="0" fontId="32" fillId="0" borderId="17" xfId="1" applyFont="1" applyBorder="1" applyAlignment="1">
      <alignment horizontal="center" vertical="center" wrapText="1"/>
    </xf>
    <xf numFmtId="0" fontId="31" fillId="12" borderId="13" xfId="1" applyFont="1" applyFill="1" applyBorder="1"/>
    <xf numFmtId="0" fontId="40" fillId="0" borderId="30" xfId="1" applyFont="1" applyBorder="1" applyAlignment="1">
      <alignment vertical="center" wrapText="1"/>
    </xf>
    <xf numFmtId="0" fontId="31" fillId="0" borderId="0" xfId="1" applyFont="1"/>
    <xf numFmtId="0" fontId="31" fillId="0" borderId="13" xfId="1" applyFont="1" applyBorder="1"/>
    <xf numFmtId="0" fontId="41" fillId="9" borderId="38" xfId="1" applyFont="1" applyFill="1" applyBorder="1" applyAlignment="1">
      <alignment vertical="center" wrapText="1"/>
    </xf>
    <xf numFmtId="9" fontId="44" fillId="0" borderId="13" xfId="0" applyNumberFormat="1" applyFont="1" applyBorder="1" applyAlignment="1">
      <alignment horizontal="center" vertical="center" wrapText="1"/>
    </xf>
    <xf numFmtId="0" fontId="32" fillId="0" borderId="11" xfId="1" applyFont="1" applyBorder="1" applyAlignment="1">
      <alignment horizontal="center" vertical="center" wrapText="1"/>
    </xf>
    <xf numFmtId="0" fontId="44" fillId="0" borderId="11" xfId="0" applyFont="1" applyBorder="1" applyAlignment="1">
      <alignment horizontal="center" vertical="center" wrapText="1"/>
    </xf>
    <xf numFmtId="9" fontId="44" fillId="0" borderId="11" xfId="0" applyNumberFormat="1" applyFont="1" applyBorder="1" applyAlignment="1">
      <alignment horizontal="center" vertical="center" wrapText="1"/>
    </xf>
    <xf numFmtId="9" fontId="44" fillId="0" borderId="14" xfId="0" applyNumberFormat="1" applyFont="1" applyBorder="1" applyAlignment="1">
      <alignment horizontal="center" vertical="center" wrapText="1"/>
    </xf>
    <xf numFmtId="0" fontId="32" fillId="18" borderId="47" xfId="1" applyFont="1" applyFill="1" applyBorder="1" applyAlignment="1">
      <alignment horizontal="left" vertical="center" wrapText="1"/>
    </xf>
    <xf numFmtId="0" fontId="32" fillId="18" borderId="23" xfId="1" applyFont="1" applyFill="1" applyBorder="1" applyAlignment="1">
      <alignment horizontal="left" vertical="center" wrapText="1"/>
    </xf>
    <xf numFmtId="0" fontId="32" fillId="18" borderId="57" xfId="1" applyFont="1" applyFill="1" applyBorder="1" applyAlignment="1">
      <alignment horizontal="left" vertical="center" wrapText="1"/>
    </xf>
    <xf numFmtId="0" fontId="32" fillId="18" borderId="47" xfId="0" applyFont="1" applyFill="1" applyBorder="1" applyAlignment="1">
      <alignment horizontal="center" vertical="center" wrapText="1"/>
    </xf>
    <xf numFmtId="0" fontId="32" fillId="18" borderId="23" xfId="0" applyFont="1" applyFill="1" applyBorder="1" applyAlignment="1">
      <alignment horizontal="center" vertical="center" wrapText="1"/>
    </xf>
    <xf numFmtId="0" fontId="32" fillId="18" borderId="57" xfId="0" applyFont="1" applyFill="1" applyBorder="1" applyAlignment="1">
      <alignment horizontal="center" vertical="center" wrapText="1"/>
    </xf>
    <xf numFmtId="9" fontId="32" fillId="18" borderId="47" xfId="0" applyNumberFormat="1" applyFont="1" applyFill="1" applyBorder="1" applyAlignment="1">
      <alignment horizontal="center" vertical="center" wrapText="1"/>
    </xf>
    <xf numFmtId="9" fontId="32" fillId="18" borderId="23" xfId="0" applyNumberFormat="1" applyFont="1" applyFill="1" applyBorder="1" applyAlignment="1">
      <alignment horizontal="center" vertical="center" wrapText="1"/>
    </xf>
    <xf numFmtId="9" fontId="32" fillId="18" borderId="57" xfId="0" applyNumberFormat="1" applyFont="1" applyFill="1" applyBorder="1" applyAlignment="1">
      <alignment horizontal="center" vertical="center" wrapText="1"/>
    </xf>
    <xf numFmtId="0" fontId="33" fillId="5" borderId="17" xfId="1" applyFont="1" applyFill="1" applyBorder="1" applyAlignment="1">
      <alignment vertical="center" wrapText="1"/>
    </xf>
    <xf numFmtId="0" fontId="13" fillId="0" borderId="17" xfId="1" applyFont="1" applyBorder="1" applyAlignment="1">
      <alignment horizontal="left" vertical="center"/>
    </xf>
    <xf numFmtId="0" fontId="13" fillId="0" borderId="0" xfId="1" applyFont="1" applyAlignment="1">
      <alignment horizontal="center" vertical="center"/>
    </xf>
    <xf numFmtId="0" fontId="13" fillId="0" borderId="0" xfId="1" applyFont="1" applyAlignment="1">
      <alignment horizontal="left" vertical="center"/>
    </xf>
    <xf numFmtId="0" fontId="13" fillId="0" borderId="12" xfId="1" applyFont="1" applyBorder="1" applyAlignment="1">
      <alignment vertical="center" wrapText="1"/>
    </xf>
    <xf numFmtId="0" fontId="13" fillId="0" borderId="0" xfId="1" applyFont="1" applyAlignment="1">
      <alignment vertical="center" wrapText="1"/>
    </xf>
    <xf numFmtId="0" fontId="45" fillId="0" borderId="13" xfId="1" applyFont="1" applyBorder="1" applyAlignment="1">
      <alignment vertical="center" wrapText="1"/>
    </xf>
    <xf numFmtId="0" fontId="45" fillId="0" borderId="13" xfId="0" applyFont="1" applyBorder="1" applyAlignment="1">
      <alignment vertical="center" readingOrder="1"/>
    </xf>
    <xf numFmtId="0" fontId="11" fillId="0" borderId="11" xfId="1" applyBorder="1" applyAlignment="1">
      <alignment horizontal="center" vertical="center" wrapText="1"/>
    </xf>
    <xf numFmtId="0" fontId="0" fillId="0" borderId="4" xfId="0" applyBorder="1" applyAlignment="1">
      <alignment wrapText="1"/>
    </xf>
    <xf numFmtId="0" fontId="35" fillId="0" borderId="5" xfId="1" applyFont="1" applyBorder="1" applyAlignment="1">
      <alignment horizontal="center" vertical="center" wrapText="1"/>
    </xf>
    <xf numFmtId="0" fontId="13" fillId="0" borderId="17" xfId="0" applyFont="1" applyBorder="1" applyAlignment="1">
      <alignment horizontal="center" vertical="center" wrapText="1"/>
    </xf>
    <xf numFmtId="0" fontId="13" fillId="0" borderId="17" xfId="1" applyFont="1" applyBorder="1" applyAlignment="1">
      <alignment horizontal="center" vertical="center"/>
    </xf>
    <xf numFmtId="0" fontId="14" fillId="0" borderId="17" xfId="1" applyFont="1" applyBorder="1" applyAlignment="1">
      <alignment horizontal="left" vertical="center" wrapText="1"/>
    </xf>
    <xf numFmtId="0" fontId="33" fillId="5" borderId="17" xfId="1" applyFont="1" applyFill="1" applyBorder="1" applyAlignment="1">
      <alignment horizontal="left" vertical="center" wrapText="1"/>
    </xf>
    <xf numFmtId="0" fontId="13" fillId="0" borderId="17" xfId="1" applyFont="1" applyBorder="1" applyAlignment="1">
      <alignment vertical="center"/>
    </xf>
    <xf numFmtId="0" fontId="13" fillId="0" borderId="18" xfId="1" applyFont="1" applyBorder="1" applyAlignment="1">
      <alignment horizontal="center" vertical="center"/>
    </xf>
    <xf numFmtId="0" fontId="33" fillId="5" borderId="0" xfId="1" applyFont="1" applyFill="1" applyAlignment="1">
      <alignment vertical="center" wrapText="1"/>
    </xf>
    <xf numFmtId="0" fontId="11" fillId="12" borderId="13" xfId="1" applyFill="1" applyBorder="1"/>
    <xf numFmtId="0" fontId="13" fillId="0" borderId="13" xfId="1" applyFont="1" applyBorder="1" applyAlignment="1">
      <alignment horizontal="center" vertical="center" wrapText="1"/>
    </xf>
    <xf numFmtId="0" fontId="11" fillId="0" borderId="13" xfId="1" applyBorder="1" applyAlignment="1">
      <alignment horizontal="justify" vertical="center" wrapText="1"/>
    </xf>
    <xf numFmtId="0" fontId="11" fillId="0" borderId="11" xfId="1" applyBorder="1" applyAlignment="1">
      <alignment horizontal="justify" vertical="center" wrapText="1"/>
    </xf>
    <xf numFmtId="0" fontId="11" fillId="0" borderId="14" xfId="1" applyBorder="1" applyAlignment="1">
      <alignment horizontal="justify" vertical="center" wrapText="1"/>
    </xf>
    <xf numFmtId="0" fontId="13" fillId="0" borderId="17" xfId="0" applyFont="1" applyBorder="1" applyAlignment="1">
      <alignment horizontal="left" vertical="center" wrapText="1"/>
    </xf>
    <xf numFmtId="14" fontId="11" fillId="12" borderId="17" xfId="1" applyNumberFormat="1" applyFill="1" applyBorder="1"/>
    <xf numFmtId="14" fontId="11" fillId="12" borderId="0" xfId="1" applyNumberFormat="1" applyFill="1"/>
    <xf numFmtId="0" fontId="48" fillId="0" borderId="0" xfId="0" applyFont="1" applyAlignment="1">
      <alignment horizontal="center" vertical="center" wrapText="1" readingOrder="1"/>
    </xf>
    <xf numFmtId="0" fontId="4" fillId="0" borderId="4" xfId="0" applyFont="1" applyBorder="1" applyAlignment="1">
      <alignment horizontal="center" wrapText="1"/>
    </xf>
    <xf numFmtId="0" fontId="4" fillId="0" borderId="10" xfId="0" applyFont="1" applyBorder="1" applyAlignment="1">
      <alignment horizontal="center" wrapText="1"/>
    </xf>
    <xf numFmtId="0" fontId="4" fillId="0" borderId="0" xfId="0" applyFont="1"/>
    <xf numFmtId="0" fontId="4" fillId="5" borderId="0" xfId="0" applyFont="1" applyFill="1" applyAlignment="1">
      <alignment vertical="top" wrapText="1"/>
    </xf>
    <xf numFmtId="0" fontId="59" fillId="0" borderId="23" xfId="0" applyFont="1" applyBorder="1"/>
    <xf numFmtId="0" fontId="59" fillId="0" borderId="0" xfId="0" applyFont="1"/>
    <xf numFmtId="0" fontId="4" fillId="0" borderId="23" xfId="0" applyFont="1" applyBorder="1"/>
    <xf numFmtId="0" fontId="4" fillId="0" borderId="23" xfId="0" applyFont="1" applyBorder="1" applyAlignment="1">
      <alignment horizontal="center"/>
    </xf>
    <xf numFmtId="9" fontId="4" fillId="0" borderId="23" xfId="0" applyNumberFormat="1" applyFont="1" applyBorder="1" applyAlignment="1">
      <alignment horizontal="center"/>
    </xf>
    <xf numFmtId="0" fontId="4" fillId="0" borderId="0" xfId="0" applyFont="1" applyAlignment="1">
      <alignment horizontal="center" vertical="center"/>
    </xf>
    <xf numFmtId="0" fontId="59" fillId="0" borderId="23" xfId="0" applyFont="1" applyBorder="1" applyAlignment="1">
      <alignment horizontal="center" vertical="center"/>
    </xf>
    <xf numFmtId="0" fontId="57" fillId="0" borderId="23" xfId="0" applyFont="1" applyBorder="1" applyAlignment="1">
      <alignment horizontal="center" vertical="center"/>
    </xf>
    <xf numFmtId="0" fontId="6" fillId="0" borderId="77" xfId="0" applyFont="1" applyBorder="1" applyAlignment="1">
      <alignment wrapText="1"/>
    </xf>
    <xf numFmtId="0" fontId="6" fillId="0" borderId="75" xfId="0" applyFont="1" applyBorder="1" applyAlignment="1">
      <alignment horizontal="right" wrapText="1"/>
    </xf>
    <xf numFmtId="0" fontId="6" fillId="0" borderId="78" xfId="0" applyFont="1" applyBorder="1" applyAlignment="1">
      <alignment wrapText="1"/>
    </xf>
    <xf numFmtId="0" fontId="7" fillId="0" borderId="78" xfId="0" applyFont="1" applyBorder="1" applyAlignment="1">
      <alignment vertical="center" wrapText="1"/>
    </xf>
    <xf numFmtId="0" fontId="6" fillId="0" borderId="78" xfId="0" applyFont="1" applyBorder="1"/>
    <xf numFmtId="0" fontId="6" fillId="0" borderId="10" xfId="0" applyFont="1" applyBorder="1"/>
    <xf numFmtId="0" fontId="6" fillId="0" borderId="11" xfId="0" applyFont="1" applyBorder="1"/>
    <xf numFmtId="0" fontId="6" fillId="0" borderId="14" xfId="0" applyFont="1" applyBorder="1"/>
    <xf numFmtId="0" fontId="60" fillId="9" borderId="0" xfId="0" applyFont="1" applyFill="1" applyAlignment="1">
      <alignment vertical="center" wrapText="1"/>
    </xf>
    <xf numFmtId="0" fontId="24" fillId="11" borderId="23" xfId="3" applyFont="1" applyFill="1" applyBorder="1" applyAlignment="1">
      <alignment horizontal="center" vertical="center" wrapText="1"/>
    </xf>
    <xf numFmtId="0" fontId="21" fillId="5" borderId="0" xfId="2" quotePrefix="1" applyFont="1" applyFill="1" applyAlignment="1">
      <alignment horizontal="justify" vertical="center" wrapText="1"/>
    </xf>
    <xf numFmtId="0" fontId="19" fillId="5" borderId="59" xfId="2" quotePrefix="1" applyFont="1" applyFill="1" applyBorder="1" applyAlignment="1">
      <alignment horizontal="left" vertical="top" wrapText="1"/>
    </xf>
    <xf numFmtId="0" fontId="19" fillId="5" borderId="81" xfId="2" quotePrefix="1" applyFont="1" applyFill="1" applyBorder="1" applyAlignment="1">
      <alignment horizontal="left" vertical="top" wrapText="1"/>
    </xf>
    <xf numFmtId="0" fontId="19" fillId="5" borderId="21" xfId="2" quotePrefix="1" applyFont="1" applyFill="1" applyBorder="1" applyAlignment="1">
      <alignment horizontal="left" vertical="top" wrapText="1"/>
    </xf>
    <xf numFmtId="0" fontId="7" fillId="9" borderId="41" xfId="0" applyFont="1" applyFill="1" applyBorder="1" applyAlignment="1">
      <alignment horizontal="center" vertical="center" wrapText="1"/>
    </xf>
    <xf numFmtId="0" fontId="61" fillId="0" borderId="23" xfId="0" applyFont="1" applyBorder="1" applyAlignment="1">
      <alignment horizontal="center" vertical="center" wrapText="1"/>
    </xf>
    <xf numFmtId="0" fontId="7" fillId="9" borderId="25" xfId="0" applyFont="1" applyFill="1" applyBorder="1" applyAlignment="1">
      <alignment horizontal="center" vertical="center" wrapText="1"/>
    </xf>
    <xf numFmtId="0" fontId="7" fillId="9" borderId="24" xfId="0" applyFont="1" applyFill="1" applyBorder="1" applyAlignment="1">
      <alignment horizontal="center" vertical="center" wrapText="1"/>
    </xf>
    <xf numFmtId="0" fontId="42" fillId="0" borderId="23" xfId="1" applyFont="1" applyBorder="1" applyAlignment="1">
      <alignment horizontal="center" vertical="center" wrapText="1"/>
    </xf>
    <xf numFmtId="3" fontId="33" fillId="18" borderId="46" xfId="1" applyNumberFormat="1" applyFont="1" applyFill="1" applyBorder="1" applyAlignment="1" applyProtection="1">
      <alignment horizontal="center" vertical="center" wrapText="1"/>
      <protection locked="0"/>
    </xf>
    <xf numFmtId="0" fontId="42" fillId="0" borderId="82" xfId="1" applyFont="1" applyBorder="1" applyAlignment="1">
      <alignment horizontal="center" vertical="center" wrapText="1"/>
    </xf>
    <xf numFmtId="9" fontId="0" fillId="0" borderId="48" xfId="0" applyNumberFormat="1" applyBorder="1" applyAlignment="1">
      <alignment horizontal="center" vertical="center" wrapText="1"/>
    </xf>
    <xf numFmtId="9" fontId="0" fillId="0" borderId="49" xfId="0" applyNumberFormat="1" applyBorder="1" applyAlignment="1">
      <alignment horizontal="center" vertical="center" wrapText="1"/>
    </xf>
    <xf numFmtId="0" fontId="42" fillId="0" borderId="57" xfId="1" applyFont="1" applyBorder="1" applyAlignment="1">
      <alignment horizontal="center" vertical="center" wrapText="1"/>
    </xf>
    <xf numFmtId="9" fontId="0" fillId="0" borderId="58" xfId="0" applyNumberFormat="1" applyBorder="1" applyAlignment="1">
      <alignment horizontal="center" vertical="center" wrapText="1"/>
    </xf>
    <xf numFmtId="9" fontId="0" fillId="18" borderId="46" xfId="0" applyNumberFormat="1" applyFill="1" applyBorder="1" applyAlignment="1" applyProtection="1">
      <alignment horizontal="center" vertical="center" wrapText="1"/>
      <protection locked="0"/>
    </xf>
    <xf numFmtId="9" fontId="0" fillId="0" borderId="47" xfId="0" applyNumberFormat="1" applyBorder="1" applyAlignment="1">
      <alignment horizontal="center" vertical="center" wrapText="1"/>
    </xf>
    <xf numFmtId="9" fontId="1" fillId="0" borderId="46" xfId="0" applyNumberFormat="1" applyFont="1" applyBorder="1" applyAlignment="1">
      <alignment horizontal="center" vertical="center" wrapText="1"/>
    </xf>
    <xf numFmtId="9" fontId="1" fillId="0" borderId="49" xfId="0" applyNumberFormat="1" applyFont="1" applyBorder="1" applyAlignment="1">
      <alignment horizontal="center" vertical="center" wrapText="1"/>
    </xf>
    <xf numFmtId="0" fontId="9" fillId="16" borderId="23" xfId="0" applyFont="1" applyFill="1" applyBorder="1" applyAlignment="1">
      <alignment horizontal="center" vertical="center" wrapText="1" readingOrder="1"/>
    </xf>
    <xf numFmtId="0" fontId="9" fillId="2" borderId="39" xfId="0" applyFont="1" applyFill="1" applyBorder="1" applyAlignment="1">
      <alignment horizontal="center" vertical="center" wrapText="1" readingOrder="1"/>
    </xf>
    <xf numFmtId="0" fontId="9" fillId="17" borderId="23" xfId="0" applyFont="1" applyFill="1" applyBorder="1" applyAlignment="1">
      <alignment horizontal="center" vertical="center" wrapText="1" readingOrder="1"/>
    </xf>
    <xf numFmtId="0" fontId="9" fillId="14" borderId="23" xfId="0" applyFont="1" applyFill="1" applyBorder="1" applyAlignment="1">
      <alignment horizontal="center" vertical="center" wrapText="1" readingOrder="1"/>
    </xf>
    <xf numFmtId="0" fontId="9" fillId="14" borderId="57" xfId="0" applyFont="1" applyFill="1" applyBorder="1" applyAlignment="1">
      <alignment horizontal="center" vertical="center" wrapText="1" readingOrder="1"/>
    </xf>
    <xf numFmtId="0" fontId="9" fillId="17" borderId="57" xfId="0" applyFont="1" applyFill="1" applyBorder="1" applyAlignment="1">
      <alignment horizontal="center" vertical="center" wrapText="1" readingOrder="1"/>
    </xf>
    <xf numFmtId="0" fontId="9" fillId="16" borderId="57" xfId="0" applyFont="1" applyFill="1" applyBorder="1" applyAlignment="1">
      <alignment horizontal="center" vertical="center" wrapText="1" readingOrder="1"/>
    </xf>
    <xf numFmtId="0" fontId="9" fillId="2" borderId="58" xfId="0" applyFont="1" applyFill="1" applyBorder="1" applyAlignment="1">
      <alignment horizontal="center" vertical="center" wrapText="1" readingOrder="1"/>
    </xf>
    <xf numFmtId="0" fontId="55" fillId="0" borderId="23" xfId="1" applyFont="1" applyBorder="1" applyAlignment="1">
      <alignment vertical="center" wrapText="1"/>
    </xf>
    <xf numFmtId="0" fontId="10" fillId="9" borderId="23" xfId="0" applyFont="1" applyFill="1" applyBorder="1" applyAlignment="1">
      <alignment horizontal="center" vertical="center" wrapText="1" readingOrder="1"/>
    </xf>
    <xf numFmtId="0" fontId="10" fillId="9" borderId="39" xfId="0" applyFont="1" applyFill="1" applyBorder="1" applyAlignment="1">
      <alignment horizontal="center" vertical="center" wrapText="1" readingOrder="1"/>
    </xf>
    <xf numFmtId="0" fontId="10" fillId="9" borderId="57" xfId="0" applyFont="1" applyFill="1" applyBorder="1" applyAlignment="1">
      <alignment horizontal="center" vertical="center" wrapText="1" readingOrder="1"/>
    </xf>
    <xf numFmtId="0" fontId="35" fillId="0" borderId="23" xfId="1" applyFont="1" applyBorder="1" applyAlignment="1">
      <alignment vertical="center" wrapText="1"/>
    </xf>
    <xf numFmtId="0" fontId="63" fillId="9" borderId="23" xfId="0" applyFont="1" applyFill="1" applyBorder="1" applyAlignment="1">
      <alignment horizontal="center" vertical="center" wrapText="1" readingOrder="1"/>
    </xf>
    <xf numFmtId="0" fontId="63" fillId="9" borderId="39" xfId="0" applyFont="1" applyFill="1" applyBorder="1" applyAlignment="1">
      <alignment horizontal="center" vertical="center" wrapText="1" readingOrder="1"/>
    </xf>
    <xf numFmtId="0" fontId="64" fillId="16" borderId="23" xfId="0" applyFont="1" applyFill="1" applyBorder="1" applyAlignment="1">
      <alignment horizontal="center" vertical="center" wrapText="1" readingOrder="1"/>
    </xf>
    <xf numFmtId="0" fontId="35" fillId="2" borderId="39" xfId="0" applyFont="1" applyFill="1" applyBorder="1" applyAlignment="1">
      <alignment horizontal="center" vertical="center" wrapText="1" readingOrder="1"/>
    </xf>
    <xf numFmtId="0" fontId="64" fillId="17" borderId="23" xfId="0" applyFont="1" applyFill="1" applyBorder="1" applyAlignment="1">
      <alignment horizontal="center" vertical="center" wrapText="1" readingOrder="1"/>
    </xf>
    <xf numFmtId="0" fontId="64" fillId="14" borderId="23" xfId="0" applyFont="1" applyFill="1" applyBorder="1" applyAlignment="1">
      <alignment horizontal="center" vertical="center" wrapText="1" readingOrder="1"/>
    </xf>
    <xf numFmtId="0" fontId="63" fillId="9" borderId="57" xfId="0" applyFont="1" applyFill="1" applyBorder="1" applyAlignment="1">
      <alignment horizontal="center" vertical="center" wrapText="1" readingOrder="1"/>
    </xf>
    <xf numFmtId="0" fontId="64" fillId="14" borderId="57" xfId="0" applyFont="1" applyFill="1" applyBorder="1" applyAlignment="1">
      <alignment horizontal="center" vertical="center" wrapText="1" readingOrder="1"/>
    </xf>
    <xf numFmtId="0" fontId="64" fillId="17" borderId="57" xfId="0" applyFont="1" applyFill="1" applyBorder="1" applyAlignment="1">
      <alignment horizontal="center" vertical="center" wrapText="1" readingOrder="1"/>
    </xf>
    <xf numFmtId="0" fontId="64" fillId="16" borderId="57" xfId="0" applyFont="1" applyFill="1" applyBorder="1" applyAlignment="1">
      <alignment horizontal="center" vertical="center" wrapText="1" readingOrder="1"/>
    </xf>
    <xf numFmtId="0" fontId="35" fillId="2" borderId="58" xfId="0" applyFont="1" applyFill="1" applyBorder="1" applyAlignment="1">
      <alignment horizontal="center" vertical="center" wrapText="1" readingOrder="1"/>
    </xf>
    <xf numFmtId="0" fontId="45" fillId="0" borderId="0" xfId="1" applyFont="1" applyAlignment="1">
      <alignment horizontal="center" vertical="center" wrapText="1"/>
    </xf>
    <xf numFmtId="0" fontId="45" fillId="0" borderId="0" xfId="0" applyFont="1" applyAlignment="1">
      <alignment horizontal="center" vertical="center" readingOrder="1"/>
    </xf>
    <xf numFmtId="0" fontId="11" fillId="12" borderId="17" xfId="1" applyFill="1" applyBorder="1" applyAlignment="1">
      <alignment horizontal="center" vertical="center"/>
    </xf>
    <xf numFmtId="0" fontId="32" fillId="0" borderId="25" xfId="1" applyFont="1" applyBorder="1" applyAlignment="1">
      <alignment horizontal="center" vertical="center" wrapText="1"/>
    </xf>
    <xf numFmtId="0" fontId="32" fillId="18" borderId="25" xfId="1" applyFont="1" applyFill="1" applyBorder="1" applyAlignment="1">
      <alignment horizontal="left" vertical="center" wrapText="1"/>
    </xf>
    <xf numFmtId="0" fontId="32" fillId="0" borderId="25" xfId="1" applyFont="1" applyBorder="1" applyAlignment="1">
      <alignment horizontal="left" vertical="center" wrapText="1"/>
    </xf>
    <xf numFmtId="0" fontId="32" fillId="18" borderId="25" xfId="0" applyFont="1" applyFill="1" applyBorder="1" applyAlignment="1">
      <alignment horizontal="center" vertical="center" wrapText="1"/>
    </xf>
    <xf numFmtId="9" fontId="32" fillId="0" borderId="25" xfId="0" applyNumberFormat="1" applyFont="1" applyBorder="1" applyAlignment="1">
      <alignment horizontal="center" vertical="center" wrapText="1"/>
    </xf>
    <xf numFmtId="9" fontId="32" fillId="18" borderId="25" xfId="0" applyNumberFormat="1" applyFont="1" applyFill="1" applyBorder="1" applyAlignment="1">
      <alignment horizontal="center" vertical="center" wrapText="1"/>
    </xf>
    <xf numFmtId="9" fontId="32" fillId="0" borderId="76" xfId="0" applyNumberFormat="1" applyFont="1" applyBorder="1" applyAlignment="1">
      <alignment horizontal="center" vertical="center" wrapText="1"/>
    </xf>
    <xf numFmtId="0" fontId="32" fillId="0" borderId="48" xfId="1" applyFont="1" applyBorder="1" applyAlignment="1">
      <alignment horizontal="center" vertical="center" wrapText="1"/>
    </xf>
    <xf numFmtId="0" fontId="32" fillId="0" borderId="40" xfId="1" applyFont="1" applyBorder="1" applyAlignment="1">
      <alignment horizontal="center" vertical="center" wrapText="1"/>
    </xf>
    <xf numFmtId="0" fontId="32" fillId="0" borderId="60" xfId="1" applyFont="1" applyBorder="1" applyAlignment="1">
      <alignment horizontal="center" vertical="center" wrapText="1"/>
    </xf>
    <xf numFmtId="0" fontId="32" fillId="0" borderId="87" xfId="1" applyFont="1" applyBorder="1" applyAlignment="1">
      <alignment horizontal="center" vertical="center" wrapText="1"/>
    </xf>
    <xf numFmtId="0" fontId="32" fillId="18" borderId="46" xfId="1" applyFont="1" applyFill="1" applyBorder="1" applyAlignment="1">
      <alignment horizontal="left" vertical="center" wrapText="1"/>
    </xf>
    <xf numFmtId="9" fontId="32" fillId="0" borderId="49" xfId="0" applyNumberFormat="1" applyFont="1" applyBorder="1" applyAlignment="1">
      <alignment horizontal="center" vertical="center" wrapText="1"/>
    </xf>
    <xf numFmtId="0" fontId="32" fillId="18" borderId="38" xfId="1" applyFont="1" applyFill="1" applyBorder="1" applyAlignment="1">
      <alignment horizontal="left" vertical="center" wrapText="1"/>
    </xf>
    <xf numFmtId="9" fontId="32" fillId="0" borderId="39" xfId="0" applyNumberFormat="1" applyFont="1" applyBorder="1" applyAlignment="1">
      <alignment horizontal="center" vertical="center" wrapText="1"/>
    </xf>
    <xf numFmtId="0" fontId="32" fillId="18" borderId="56" xfId="1" applyFont="1" applyFill="1" applyBorder="1" applyAlignment="1">
      <alignment horizontal="left" vertical="center" wrapText="1"/>
    </xf>
    <xf numFmtId="9" fontId="32" fillId="0" borderId="58" xfId="0" applyNumberFormat="1" applyFont="1" applyBorder="1" applyAlignment="1">
      <alignment horizontal="center" vertical="center" wrapText="1"/>
    </xf>
    <xf numFmtId="0" fontId="14" fillId="18" borderId="23" xfId="1" applyFont="1" applyFill="1" applyBorder="1" applyAlignment="1" applyProtection="1">
      <alignment horizontal="center" vertical="center" wrapText="1"/>
      <protection locked="0"/>
    </xf>
    <xf numFmtId="0" fontId="33" fillId="0" borderId="23" xfId="0" applyFont="1" applyBorder="1" applyAlignment="1">
      <alignment horizontal="center" vertical="center" wrapText="1"/>
    </xf>
    <xf numFmtId="0" fontId="32" fillId="0" borderId="40" xfId="1" applyFont="1" applyBorder="1" applyAlignment="1">
      <alignment horizontal="justify" vertical="center" wrapText="1"/>
    </xf>
    <xf numFmtId="0" fontId="14" fillId="18" borderId="25" xfId="1" applyFont="1" applyFill="1" applyBorder="1" applyAlignment="1" applyProtection="1">
      <alignment horizontal="center" vertical="center" wrapText="1"/>
      <protection locked="0"/>
    </xf>
    <xf numFmtId="0" fontId="32" fillId="18" borderId="47" xfId="1" applyFont="1" applyFill="1" applyBorder="1" applyAlignment="1">
      <alignment horizontal="center" vertical="center" wrapText="1"/>
    </xf>
    <xf numFmtId="0" fontId="32" fillId="18" borderId="23" xfId="1" applyFont="1" applyFill="1" applyBorder="1" applyAlignment="1">
      <alignment horizontal="center" vertical="center" wrapText="1"/>
    </xf>
    <xf numFmtId="0" fontId="32" fillId="18" borderId="25" xfId="1" applyFont="1" applyFill="1" applyBorder="1" applyAlignment="1">
      <alignment horizontal="center" vertical="center" wrapText="1"/>
    </xf>
    <xf numFmtId="0" fontId="33" fillId="18" borderId="25" xfId="1" applyFont="1" applyFill="1" applyBorder="1" applyAlignment="1" applyProtection="1">
      <alignment horizontal="center" vertical="center" wrapText="1"/>
      <protection locked="0"/>
    </xf>
    <xf numFmtId="0" fontId="33" fillId="0" borderId="25" xfId="0" applyFont="1" applyBorder="1" applyAlignment="1">
      <alignment horizontal="center" vertical="center" wrapText="1"/>
    </xf>
    <xf numFmtId="0" fontId="33" fillId="18" borderId="25" xfId="1" applyFont="1" applyFill="1" applyBorder="1" applyAlignment="1" applyProtection="1">
      <alignment horizontal="left" vertical="center" wrapText="1"/>
      <protection locked="0"/>
    </xf>
    <xf numFmtId="0" fontId="32" fillId="0" borderId="25" xfId="1" applyFont="1" applyBorder="1" applyAlignment="1">
      <alignment horizontal="justify" vertical="center" wrapText="1"/>
    </xf>
    <xf numFmtId="0" fontId="32" fillId="0" borderId="60" xfId="1" applyFont="1" applyBorder="1" applyAlignment="1">
      <alignment horizontal="justify" vertical="center" wrapText="1"/>
    </xf>
    <xf numFmtId="0" fontId="33" fillId="18" borderId="0" xfId="1" applyFont="1" applyFill="1" applyAlignment="1" applyProtection="1">
      <alignment horizontal="center" vertical="center" wrapText="1"/>
      <protection locked="0"/>
    </xf>
    <xf numFmtId="0" fontId="33" fillId="0" borderId="0" xfId="0" applyFont="1" applyAlignment="1">
      <alignment horizontal="left" vertical="center" wrapText="1"/>
    </xf>
    <xf numFmtId="0" fontId="33" fillId="18" borderId="0" xfId="1" applyFont="1" applyFill="1" applyAlignment="1" applyProtection="1">
      <alignment horizontal="left" vertical="center" wrapText="1"/>
      <protection locked="0"/>
    </xf>
    <xf numFmtId="0" fontId="32" fillId="0" borderId="0" xfId="1" applyFont="1" applyAlignment="1">
      <alignment horizontal="justify" vertical="center" wrapText="1"/>
    </xf>
    <xf numFmtId="0" fontId="11" fillId="0" borderId="23" xfId="0" applyFont="1" applyBorder="1" applyAlignment="1">
      <alignment vertical="center" wrapText="1"/>
    </xf>
    <xf numFmtId="0" fontId="11" fillId="0" borderId="23" xfId="0" applyFont="1" applyBorder="1" applyAlignment="1">
      <alignment horizontal="center" vertical="center" wrapText="1"/>
    </xf>
    <xf numFmtId="9" fontId="11" fillId="0" borderId="23" xfId="0" applyNumberFormat="1" applyFont="1" applyBorder="1" applyAlignment="1">
      <alignment horizontal="center" vertical="center" wrapText="1"/>
    </xf>
    <xf numFmtId="0" fontId="11" fillId="14" borderId="23" xfId="0" applyFont="1" applyFill="1" applyBorder="1" applyAlignment="1">
      <alignment horizontal="center" vertical="center" wrapText="1"/>
    </xf>
    <xf numFmtId="0" fontId="11" fillId="0" borderId="86" xfId="1" applyBorder="1" applyAlignment="1">
      <alignment horizontal="center" vertical="center" wrapText="1"/>
    </xf>
    <xf numFmtId="0" fontId="11" fillId="0" borderId="25" xfId="1" applyBorder="1" applyAlignment="1">
      <alignment horizontal="justify" vertical="center" wrapText="1"/>
    </xf>
    <xf numFmtId="9" fontId="11" fillId="0" borderId="26" xfId="1" applyNumberFormat="1" applyBorder="1" applyAlignment="1">
      <alignment horizontal="center" vertical="center" wrapText="1"/>
    </xf>
    <xf numFmtId="9" fontId="6" fillId="0" borderId="26" xfId="0" applyNumberFormat="1" applyFont="1" applyBorder="1" applyAlignment="1">
      <alignment horizontal="left" vertical="center" wrapText="1"/>
    </xf>
    <xf numFmtId="0" fontId="11" fillId="4" borderId="23" xfId="0" applyFont="1" applyFill="1" applyBorder="1" applyAlignment="1">
      <alignment horizontal="center" vertical="center" wrapText="1"/>
    </xf>
    <xf numFmtId="0" fontId="11" fillId="21" borderId="23" xfId="0" applyFont="1" applyFill="1" applyBorder="1" applyAlignment="1">
      <alignment horizontal="center" vertical="center" wrapText="1"/>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4" xfId="0" applyFont="1" applyBorder="1" applyAlignment="1">
      <alignment horizontal="center" vertical="center" wrapText="1"/>
    </xf>
    <xf numFmtId="0" fontId="11" fillId="4" borderId="25" xfId="0" applyFont="1" applyFill="1" applyBorder="1" applyAlignment="1">
      <alignment horizontal="center" vertical="center" wrapText="1"/>
    </xf>
    <xf numFmtId="0" fontId="11" fillId="4" borderId="26" xfId="0" applyFont="1" applyFill="1" applyBorder="1" applyAlignment="1">
      <alignment horizontal="center" vertical="center" wrapText="1"/>
    </xf>
    <xf numFmtId="0" fontId="11" fillId="4" borderId="24" xfId="0" applyFont="1" applyFill="1" applyBorder="1" applyAlignment="1">
      <alignment horizontal="center" vertical="center" wrapText="1"/>
    </xf>
    <xf numFmtId="9" fontId="11" fillId="20" borderId="25" xfId="0" applyNumberFormat="1" applyFont="1" applyFill="1" applyBorder="1" applyAlignment="1">
      <alignment horizontal="center" vertical="center" wrapText="1"/>
    </xf>
    <xf numFmtId="0" fontId="11" fillId="20" borderId="26" xfId="0" applyFont="1" applyFill="1" applyBorder="1" applyAlignment="1">
      <alignment horizontal="center" vertical="center" wrapText="1"/>
    </xf>
    <xf numFmtId="0" fontId="11" fillId="20" borderId="24" xfId="0" applyFont="1" applyFill="1" applyBorder="1" applyAlignment="1">
      <alignment horizontal="center" vertical="center" wrapText="1"/>
    </xf>
    <xf numFmtId="0" fontId="44" fillId="0" borderId="4" xfId="0" applyFont="1" applyBorder="1" applyAlignment="1">
      <alignment horizontal="center" vertical="center"/>
    </xf>
    <xf numFmtId="0" fontId="44" fillId="0" borderId="5" xfId="0" applyFont="1" applyBorder="1" applyAlignment="1">
      <alignment horizontal="center" vertical="center"/>
    </xf>
    <xf numFmtId="0" fontId="12" fillId="0" borderId="5" xfId="0" applyFont="1" applyBorder="1" applyAlignment="1">
      <alignment horizontal="center" vertical="center" wrapText="1"/>
    </xf>
    <xf numFmtId="0" fontId="54" fillId="9" borderId="12" xfId="0" applyFont="1" applyFill="1" applyBorder="1" applyAlignment="1">
      <alignment horizontal="center" vertical="center" wrapText="1"/>
    </xf>
    <xf numFmtId="0" fontId="54" fillId="9" borderId="0" xfId="0" applyFont="1" applyFill="1" applyAlignment="1">
      <alignment horizontal="center" vertical="center" wrapText="1"/>
    </xf>
    <xf numFmtId="0" fontId="54" fillId="9" borderId="79" xfId="0" applyFont="1" applyFill="1" applyBorder="1" applyAlignment="1">
      <alignment horizontal="center" vertical="center" wrapText="1"/>
    </xf>
    <xf numFmtId="0" fontId="7" fillId="19" borderId="31" xfId="0" applyFont="1" applyFill="1" applyBorder="1" applyAlignment="1">
      <alignment horizontal="center" vertical="center" wrapText="1"/>
    </xf>
    <xf numFmtId="0" fontId="7" fillId="19" borderId="54" xfId="0" applyFont="1" applyFill="1" applyBorder="1" applyAlignment="1">
      <alignment horizontal="center" vertical="center" wrapText="1"/>
    </xf>
    <xf numFmtId="0" fontId="7" fillId="9" borderId="25" xfId="0" applyFont="1" applyFill="1" applyBorder="1" applyAlignment="1">
      <alignment horizontal="center" vertical="center" wrapText="1"/>
    </xf>
    <xf numFmtId="0" fontId="7" fillId="9" borderId="24" xfId="0" applyFont="1" applyFill="1" applyBorder="1" applyAlignment="1">
      <alignment horizontal="center" vertical="center" wrapText="1"/>
    </xf>
    <xf numFmtId="0" fontId="53" fillId="9" borderId="4" xfId="0" applyFont="1" applyFill="1" applyBorder="1" applyAlignment="1">
      <alignment horizontal="center" vertical="center"/>
    </xf>
    <xf numFmtId="0" fontId="53" fillId="9" borderId="5" xfId="0" applyFont="1" applyFill="1" applyBorder="1" applyAlignment="1">
      <alignment horizontal="center" vertical="center"/>
    </xf>
    <xf numFmtId="0" fontId="53" fillId="9" borderId="6" xfId="0" applyFont="1" applyFill="1" applyBorder="1" applyAlignment="1">
      <alignment horizontal="center" vertical="center"/>
    </xf>
    <xf numFmtId="0" fontId="9" fillId="5" borderId="4" xfId="0" applyFont="1" applyFill="1" applyBorder="1" applyAlignment="1">
      <alignment horizontal="justify" vertical="center" wrapText="1" readingOrder="1"/>
    </xf>
    <xf numFmtId="0" fontId="9" fillId="5" borderId="5" xfId="0" applyFont="1" applyFill="1" applyBorder="1" applyAlignment="1">
      <alignment horizontal="justify" vertical="center" wrapText="1" readingOrder="1"/>
    </xf>
    <xf numFmtId="0" fontId="9" fillId="5" borderId="6" xfId="0" applyFont="1" applyFill="1" applyBorder="1" applyAlignment="1">
      <alignment horizontal="justify" vertical="center" wrapText="1" readingOrder="1"/>
    </xf>
    <xf numFmtId="0" fontId="6" fillId="0" borderId="0" xfId="0" applyFont="1" applyAlignment="1">
      <alignment horizontal="center" vertical="center"/>
    </xf>
    <xf numFmtId="0" fontId="6" fillId="0" borderId="13" xfId="0" applyFont="1" applyBorder="1" applyAlignment="1">
      <alignment horizontal="center" vertical="center"/>
    </xf>
    <xf numFmtId="0" fontId="53" fillId="9" borderId="71" xfId="0" applyFont="1" applyFill="1" applyBorder="1" applyAlignment="1">
      <alignment horizontal="center" vertical="center"/>
    </xf>
    <xf numFmtId="0" fontId="53" fillId="9" borderId="72" xfId="0" applyFont="1" applyFill="1" applyBorder="1" applyAlignment="1">
      <alignment horizontal="center" vertical="center"/>
    </xf>
    <xf numFmtId="0" fontId="9" fillId="0" borderId="16" xfId="0" applyFont="1" applyBorder="1" applyAlignment="1">
      <alignment horizontal="justify" vertical="center" wrapText="1"/>
    </xf>
    <xf numFmtId="0" fontId="9" fillId="0" borderId="18"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14" xfId="0" applyFont="1" applyBorder="1" applyAlignment="1">
      <alignment horizontal="justify" vertical="center" wrapText="1"/>
    </xf>
    <xf numFmtId="0" fontId="9" fillId="0" borderId="17" xfId="0" applyFont="1" applyBorder="1" applyAlignment="1">
      <alignment horizontal="justify" vertical="center" wrapText="1"/>
    </xf>
    <xf numFmtId="0" fontId="9" fillId="0" borderId="11" xfId="0" applyFont="1" applyBorder="1" applyAlignment="1">
      <alignment horizontal="justify" vertical="center" wrapText="1"/>
    </xf>
    <xf numFmtId="0" fontId="25" fillId="5" borderId="23" xfId="0" applyFont="1" applyFill="1" applyBorder="1" applyAlignment="1">
      <alignment horizontal="left" vertical="center" wrapText="1"/>
    </xf>
    <xf numFmtId="0" fontId="17" fillId="5" borderId="23" xfId="2" applyFont="1" applyFill="1" applyBorder="1" applyAlignment="1">
      <alignment horizontal="justify" vertical="center" wrapText="1"/>
    </xf>
    <xf numFmtId="0" fontId="25" fillId="5" borderId="23" xfId="3" applyFont="1" applyFill="1" applyBorder="1" applyAlignment="1">
      <alignment horizontal="left" vertical="center" wrapText="1" readingOrder="1"/>
    </xf>
    <xf numFmtId="0" fontId="19" fillId="5" borderId="33" xfId="2" quotePrefix="1" applyFont="1" applyFill="1" applyBorder="1" applyAlignment="1">
      <alignment horizontal="left" vertical="top" wrapText="1"/>
    </xf>
    <xf numFmtId="0" fontId="19" fillId="5" borderId="34" xfId="2" quotePrefix="1" applyFont="1" applyFill="1" applyBorder="1" applyAlignment="1">
      <alignment horizontal="left" vertical="top" wrapText="1"/>
    </xf>
    <xf numFmtId="0" fontId="19" fillId="5" borderId="35" xfId="2" quotePrefix="1" applyFont="1" applyFill="1" applyBorder="1" applyAlignment="1">
      <alignment horizontal="left" vertical="top" wrapText="1"/>
    </xf>
    <xf numFmtId="0" fontId="30" fillId="11" borderId="23" xfId="3" applyFont="1" applyFill="1" applyBorder="1" applyAlignment="1">
      <alignment horizontal="center" vertical="center" wrapText="1"/>
    </xf>
    <xf numFmtId="0" fontId="30" fillId="11" borderId="23" xfId="2" applyFont="1" applyFill="1" applyBorder="1" applyAlignment="1">
      <alignment horizontal="center" vertical="center" wrapText="1"/>
    </xf>
    <xf numFmtId="0" fontId="17" fillId="5" borderId="23" xfId="2" applyFont="1" applyFill="1" applyBorder="1" applyAlignment="1">
      <alignment horizontal="center" vertical="center" wrapText="1"/>
    </xf>
    <xf numFmtId="0" fontId="19" fillId="5" borderId="36" xfId="2" quotePrefix="1" applyFont="1" applyFill="1" applyBorder="1" applyAlignment="1">
      <alignment horizontal="left" vertical="top" wrapText="1"/>
    </xf>
    <xf numFmtId="0" fontId="19" fillId="5" borderId="37" xfId="2" quotePrefix="1" applyFont="1" applyFill="1" applyBorder="1" applyAlignment="1">
      <alignment horizontal="left" vertical="top" wrapText="1"/>
    </xf>
    <xf numFmtId="0" fontId="19" fillId="5" borderId="20" xfId="2" quotePrefix="1" applyFont="1" applyFill="1" applyBorder="1" applyAlignment="1">
      <alignment horizontal="left" vertical="top" wrapText="1"/>
    </xf>
    <xf numFmtId="0" fontId="19" fillId="5" borderId="12" xfId="2" quotePrefix="1" applyFont="1" applyFill="1" applyBorder="1" applyAlignment="1">
      <alignment horizontal="left" vertical="top" wrapText="1"/>
    </xf>
    <xf numFmtId="0" fontId="19" fillId="5" borderId="0" xfId="2" quotePrefix="1" applyFont="1" applyFill="1" applyAlignment="1">
      <alignment horizontal="left" vertical="top" wrapText="1"/>
    </xf>
    <xf numFmtId="0" fontId="19" fillId="5" borderId="13" xfId="2" quotePrefix="1" applyFont="1" applyFill="1" applyBorder="1" applyAlignment="1">
      <alignment horizontal="left" vertical="top" wrapText="1"/>
    </xf>
    <xf numFmtId="0" fontId="24" fillId="11" borderId="23" xfId="3" applyFont="1" applyFill="1" applyBorder="1" applyAlignment="1">
      <alignment horizontal="center" vertical="center" wrapText="1"/>
    </xf>
    <xf numFmtId="0" fontId="24" fillId="11" borderId="23" xfId="2" applyFont="1" applyFill="1" applyBorder="1" applyAlignment="1">
      <alignment horizontal="center" vertical="center" wrapText="1"/>
    </xf>
    <xf numFmtId="0" fontId="19" fillId="5" borderId="38" xfId="2" quotePrefix="1" applyFont="1" applyFill="1" applyBorder="1" applyAlignment="1">
      <alignment horizontal="left" vertical="top" wrapText="1"/>
    </xf>
    <xf numFmtId="0" fontId="19" fillId="5" borderId="23" xfId="2" quotePrefix="1" applyFont="1" applyFill="1" applyBorder="1" applyAlignment="1">
      <alignment horizontal="left" vertical="top" wrapText="1"/>
    </xf>
    <xf numFmtId="0" fontId="19" fillId="5" borderId="39" xfId="2" quotePrefix="1" applyFont="1" applyFill="1" applyBorder="1" applyAlignment="1">
      <alignment horizontal="left" vertical="top" wrapText="1"/>
    </xf>
    <xf numFmtId="0" fontId="19" fillId="5" borderId="56" xfId="2" quotePrefix="1" applyFont="1" applyFill="1" applyBorder="1" applyAlignment="1">
      <alignment horizontal="left" vertical="top" wrapText="1"/>
    </xf>
    <xf numFmtId="0" fontId="19" fillId="5" borderId="57" xfId="2" quotePrefix="1" applyFont="1" applyFill="1" applyBorder="1" applyAlignment="1">
      <alignment horizontal="left" vertical="top" wrapText="1"/>
    </xf>
    <xf numFmtId="0" fontId="19" fillId="5" borderId="58" xfId="2" quotePrefix="1" applyFont="1" applyFill="1" applyBorder="1" applyAlignment="1">
      <alignment horizontal="left" vertical="top" wrapText="1"/>
    </xf>
    <xf numFmtId="0" fontId="17" fillId="5" borderId="40" xfId="2" applyFont="1" applyFill="1" applyBorder="1" applyAlignment="1">
      <alignment horizontal="center" vertical="center" wrapText="1"/>
    </xf>
    <xf numFmtId="0" fontId="17" fillId="5" borderId="37" xfId="2" applyFont="1" applyFill="1" applyBorder="1" applyAlignment="1">
      <alignment horizontal="center" vertical="center" wrapText="1"/>
    </xf>
    <xf numFmtId="0" fontId="17" fillId="5" borderId="41" xfId="2" applyFont="1" applyFill="1" applyBorder="1" applyAlignment="1">
      <alignment horizontal="center" vertical="center" wrapText="1"/>
    </xf>
    <xf numFmtId="0" fontId="21" fillId="5" borderId="30" xfId="2" quotePrefix="1" applyFont="1" applyFill="1" applyBorder="1" applyAlignment="1">
      <alignment horizontal="justify" vertical="center" wrapText="1"/>
    </xf>
    <xf numFmtId="0" fontId="21" fillId="5" borderId="31" xfId="2" quotePrefix="1" applyFont="1" applyFill="1" applyBorder="1" applyAlignment="1">
      <alignment horizontal="justify" vertical="center" wrapText="1"/>
    </xf>
    <xf numFmtId="0" fontId="21" fillId="5" borderId="32" xfId="2" quotePrefix="1" applyFont="1" applyFill="1" applyBorder="1" applyAlignment="1">
      <alignment horizontal="justify" vertical="center" wrapText="1"/>
    </xf>
    <xf numFmtId="0" fontId="22" fillId="18" borderId="33" xfId="2" quotePrefix="1" applyFont="1" applyFill="1" applyBorder="1" applyAlignment="1">
      <alignment horizontal="center" vertical="center" wrapText="1"/>
    </xf>
    <xf numFmtId="0" fontId="22" fillId="18" borderId="34" xfId="2" quotePrefix="1" applyFont="1" applyFill="1" applyBorder="1" applyAlignment="1">
      <alignment horizontal="center" vertical="center" wrapText="1"/>
    </xf>
    <xf numFmtId="0" fontId="22" fillId="18" borderId="35" xfId="2" quotePrefix="1" applyFont="1" applyFill="1" applyBorder="1" applyAlignment="1">
      <alignment horizontal="center" vertical="center" wrapText="1"/>
    </xf>
    <xf numFmtId="0" fontId="21" fillId="0" borderId="36" xfId="2" quotePrefix="1" applyFont="1" applyBorder="1" applyAlignment="1">
      <alignment horizontal="center" vertical="top" wrapText="1"/>
    </xf>
    <xf numFmtId="0" fontId="21" fillId="0" borderId="37" xfId="2" quotePrefix="1" applyFont="1" applyBorder="1" applyAlignment="1">
      <alignment horizontal="center" vertical="top" wrapText="1"/>
    </xf>
    <xf numFmtId="0" fontId="21" fillId="0" borderId="20" xfId="2" quotePrefix="1" applyFont="1" applyBorder="1" applyAlignment="1">
      <alignment horizontal="center" vertical="top" wrapText="1"/>
    </xf>
    <xf numFmtId="0" fontId="24" fillId="11" borderId="80" xfId="2" applyFont="1" applyFill="1" applyBorder="1" applyAlignment="1">
      <alignment horizontal="center" vertical="center" wrapText="1"/>
    </xf>
    <xf numFmtId="0" fontId="24" fillId="11" borderId="0" xfId="2" applyFont="1" applyFill="1" applyAlignment="1">
      <alignment horizontal="center" vertical="center" wrapText="1"/>
    </xf>
    <xf numFmtId="0" fontId="0" fillId="0" borderId="63" xfId="0" applyBorder="1" applyAlignment="1">
      <alignment horizontal="center" wrapText="1"/>
    </xf>
    <xf numFmtId="0" fontId="0" fillId="0" borderId="66" xfId="0" applyBorder="1" applyAlignment="1">
      <alignment horizontal="center" wrapText="1"/>
    </xf>
    <xf numFmtId="0" fontId="0" fillId="0" borderId="68" xfId="0" applyBorder="1" applyAlignment="1">
      <alignment horizontal="center" wrapText="1"/>
    </xf>
    <xf numFmtId="0" fontId="55" fillId="0" borderId="64" xfId="0" applyFont="1" applyBorder="1" applyAlignment="1">
      <alignment horizontal="center" vertical="center" wrapText="1"/>
    </xf>
    <xf numFmtId="0" fontId="10" fillId="0" borderId="64"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69" xfId="0" applyFont="1" applyBorder="1" applyAlignment="1">
      <alignment horizontal="center" vertical="center" wrapText="1"/>
    </xf>
    <xf numFmtId="0" fontId="9" fillId="0" borderId="65" xfId="0" applyFont="1" applyBorder="1" applyAlignment="1">
      <alignment horizontal="right" wrapText="1"/>
    </xf>
    <xf numFmtId="0" fontId="9" fillId="0" borderId="67" xfId="0" applyFont="1" applyBorder="1" applyAlignment="1">
      <alignment horizontal="right"/>
    </xf>
    <xf numFmtId="0" fontId="9" fillId="0" borderId="70" xfId="0" applyFont="1" applyBorder="1" applyAlignment="1">
      <alignment horizontal="right"/>
    </xf>
    <xf numFmtId="0" fontId="16" fillId="9" borderId="4" xfId="2" applyFont="1" applyFill="1" applyBorder="1" applyAlignment="1">
      <alignment horizontal="center" vertical="center" wrapText="1"/>
    </xf>
    <xf numFmtId="0" fontId="16" fillId="9" borderId="5" xfId="2" applyFont="1" applyFill="1" applyBorder="1" applyAlignment="1">
      <alignment horizontal="center" vertical="center" wrapText="1"/>
    </xf>
    <xf numFmtId="0" fontId="16" fillId="9" borderId="6" xfId="2" applyFont="1" applyFill="1" applyBorder="1" applyAlignment="1">
      <alignment horizontal="center" vertical="center" wrapText="1"/>
    </xf>
    <xf numFmtId="0" fontId="17" fillId="0" borderId="16" xfId="2" quotePrefix="1" applyFont="1" applyBorder="1" applyAlignment="1">
      <alignment horizontal="left" vertical="center" wrapText="1"/>
    </xf>
    <xf numFmtId="0" fontId="17" fillId="0" borderId="17" xfId="2" quotePrefix="1" applyFont="1" applyBorder="1" applyAlignment="1">
      <alignment horizontal="left" vertical="center" wrapText="1"/>
    </xf>
    <xf numFmtId="0" fontId="17" fillId="0" borderId="18" xfId="2" quotePrefix="1" applyFont="1" applyBorder="1" applyAlignment="1">
      <alignment horizontal="left" vertical="center" wrapText="1"/>
    </xf>
    <xf numFmtId="0" fontId="17" fillId="0" borderId="30" xfId="2" quotePrefix="1" applyFont="1" applyBorder="1" applyAlignment="1">
      <alignment horizontal="left" vertical="center" wrapText="1"/>
    </xf>
    <xf numFmtId="0" fontId="17" fillId="0" borderId="31" xfId="2" quotePrefix="1" applyFont="1" applyBorder="1" applyAlignment="1">
      <alignment horizontal="left" vertical="center" wrapText="1"/>
    </xf>
    <xf numFmtId="0" fontId="17" fillId="0" borderId="32" xfId="2" quotePrefix="1" applyFont="1" applyBorder="1" applyAlignment="1">
      <alignment horizontal="left" vertical="center" wrapText="1"/>
    </xf>
    <xf numFmtId="0" fontId="20" fillId="5" borderId="34" xfId="2" quotePrefix="1" applyFont="1" applyFill="1" applyBorder="1" applyAlignment="1">
      <alignment horizontal="left" vertical="top" wrapText="1"/>
    </xf>
    <xf numFmtId="0" fontId="20" fillId="5" borderId="35" xfId="2" quotePrefix="1" applyFont="1" applyFill="1" applyBorder="1" applyAlignment="1">
      <alignment horizontal="left" vertical="top" wrapText="1"/>
    </xf>
    <xf numFmtId="0" fontId="17" fillId="5" borderId="40" xfId="2" applyFont="1" applyFill="1" applyBorder="1" applyAlignment="1">
      <alignment horizontal="center" vertical="top" wrapText="1"/>
    </xf>
    <xf numFmtId="0" fontId="17" fillId="5" borderId="37" xfId="2" applyFont="1" applyFill="1" applyBorder="1" applyAlignment="1">
      <alignment horizontal="center" vertical="top" wrapText="1"/>
    </xf>
    <xf numFmtId="0" fontId="17" fillId="5" borderId="41" xfId="2" applyFont="1" applyFill="1" applyBorder="1" applyAlignment="1">
      <alignment horizontal="center" vertical="top" wrapText="1"/>
    </xf>
    <xf numFmtId="49" fontId="14" fillId="0" borderId="40" xfId="1" applyNumberFormat="1" applyFont="1" applyBorder="1" applyAlignment="1">
      <alignment horizontal="center" vertical="center" wrapText="1"/>
    </xf>
    <xf numFmtId="49" fontId="14" fillId="0" borderId="41" xfId="1" applyNumberFormat="1" applyFont="1" applyBorder="1" applyAlignment="1">
      <alignment horizontal="center" vertical="center" wrapText="1"/>
    </xf>
    <xf numFmtId="0" fontId="32" fillId="0" borderId="47" xfId="1" applyFont="1" applyBorder="1" applyAlignment="1" applyProtection="1">
      <alignment horizontal="center" vertical="center" wrapText="1"/>
      <protection locked="0"/>
    </xf>
    <xf numFmtId="0" fontId="32" fillId="0" borderId="49" xfId="1" applyFont="1" applyBorder="1" applyAlignment="1" applyProtection="1">
      <alignment horizontal="center" vertical="center" wrapText="1"/>
      <protection locked="0"/>
    </xf>
    <xf numFmtId="0" fontId="33" fillId="0" borderId="23" xfId="1" applyFont="1" applyBorder="1" applyAlignment="1" applyProtection="1">
      <alignment horizontal="center" vertical="justify" wrapText="1"/>
      <protection locked="0"/>
    </xf>
    <xf numFmtId="0" fontId="33" fillId="0" borderId="39" xfId="1" applyFont="1" applyBorder="1" applyAlignment="1" applyProtection="1">
      <alignment horizontal="center" vertical="justify" wrapText="1"/>
      <protection locked="0"/>
    </xf>
    <xf numFmtId="0" fontId="0" fillId="5" borderId="4" xfId="0" applyFill="1" applyBorder="1" applyAlignment="1">
      <alignment horizontal="center" wrapText="1"/>
    </xf>
    <xf numFmtId="0" fontId="0" fillId="5" borderId="73" xfId="0" applyFill="1" applyBorder="1" applyAlignment="1">
      <alignment horizontal="center" wrapText="1"/>
    </xf>
    <xf numFmtId="0" fontId="55" fillId="0" borderId="74" xfId="0" applyFont="1" applyBorder="1" applyAlignment="1">
      <alignment horizontal="center" vertical="center" wrapText="1"/>
    </xf>
    <xf numFmtId="0" fontId="55" fillId="0" borderId="5" xfId="0" applyFont="1" applyBorder="1" applyAlignment="1">
      <alignment horizontal="center" vertical="center" wrapText="1"/>
    </xf>
    <xf numFmtId="0" fontId="55" fillId="0" borderId="73" xfId="0" applyFont="1" applyBorder="1" applyAlignment="1">
      <alignment horizontal="center" vertical="center" wrapText="1"/>
    </xf>
    <xf numFmtId="0" fontId="6" fillId="0" borderId="24" xfId="0" applyFont="1" applyBorder="1" applyAlignment="1">
      <alignment horizontal="center"/>
    </xf>
    <xf numFmtId="0" fontId="37" fillId="13" borderId="4" xfId="0" applyFont="1" applyFill="1" applyBorder="1" applyAlignment="1">
      <alignment horizontal="center"/>
    </xf>
    <xf numFmtId="0" fontId="37" fillId="13" borderId="6" xfId="0" applyFont="1" applyFill="1" applyBorder="1" applyAlignment="1">
      <alignment horizontal="center"/>
    </xf>
    <xf numFmtId="49" fontId="7" fillId="9" borderId="4" xfId="0" applyNumberFormat="1" applyFont="1" applyFill="1" applyBorder="1" applyAlignment="1">
      <alignment horizontal="center" vertical="center" wrapText="1"/>
    </xf>
    <xf numFmtId="49" fontId="7" fillId="9" borderId="6" xfId="0" applyNumberFormat="1" applyFont="1" applyFill="1" applyBorder="1" applyAlignment="1">
      <alignment horizontal="center" vertical="center" wrapText="1"/>
    </xf>
    <xf numFmtId="49" fontId="7" fillId="9" borderId="10" xfId="0" applyNumberFormat="1" applyFont="1" applyFill="1" applyBorder="1" applyAlignment="1">
      <alignment horizontal="center" vertical="center" wrapText="1"/>
    </xf>
    <xf numFmtId="49" fontId="7" fillId="9" borderId="11" xfId="0" applyNumberFormat="1" applyFont="1" applyFill="1" applyBorder="1" applyAlignment="1">
      <alignment horizontal="center" vertical="center" wrapText="1"/>
    </xf>
    <xf numFmtId="49" fontId="7" fillId="9" borderId="14" xfId="0" applyNumberFormat="1" applyFont="1" applyFill="1" applyBorder="1" applyAlignment="1">
      <alignment horizontal="center" vertical="center" wrapText="1"/>
    </xf>
    <xf numFmtId="0" fontId="6" fillId="0" borderId="4" xfId="0" applyFont="1" applyBorder="1" applyAlignment="1">
      <alignment horizontal="center"/>
    </xf>
    <xf numFmtId="0" fontId="6" fillId="0" borderId="5" xfId="0" applyFont="1" applyBorder="1" applyAlignment="1">
      <alignment horizontal="center"/>
    </xf>
    <xf numFmtId="0" fontId="6" fillId="0" borderId="6" xfId="0" applyFont="1" applyBorder="1" applyAlignment="1">
      <alignment horizontal="center"/>
    </xf>
    <xf numFmtId="0" fontId="56" fillId="12" borderId="4" xfId="1" applyFont="1" applyFill="1" applyBorder="1" applyAlignment="1">
      <alignment horizontal="center"/>
    </xf>
    <xf numFmtId="0" fontId="56" fillId="12" borderId="5" xfId="1" applyFont="1" applyFill="1" applyBorder="1" applyAlignment="1">
      <alignment horizontal="center"/>
    </xf>
    <xf numFmtId="0" fontId="9" fillId="0" borderId="5" xfId="0" applyFont="1" applyBorder="1" applyAlignment="1">
      <alignment horizontal="right" wrapText="1"/>
    </xf>
    <xf numFmtId="0" fontId="9" fillId="0" borderId="6" xfId="0" applyFont="1" applyBorder="1" applyAlignment="1">
      <alignment horizontal="right"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19" xfId="0" applyFont="1" applyBorder="1" applyAlignment="1">
      <alignment horizontal="center" vertical="center" wrapText="1"/>
    </xf>
    <xf numFmtId="0" fontId="33" fillId="5" borderId="47" xfId="1" applyFont="1" applyFill="1" applyBorder="1" applyAlignment="1">
      <alignment horizontal="left" vertical="center" wrapText="1"/>
    </xf>
    <xf numFmtId="0" fontId="7" fillId="9" borderId="4" xfId="0" applyFont="1" applyFill="1" applyBorder="1" applyAlignment="1">
      <alignment horizontal="center" vertical="center" wrapText="1"/>
    </xf>
    <xf numFmtId="0" fontId="7" fillId="9" borderId="5" xfId="0" applyFont="1" applyFill="1" applyBorder="1" applyAlignment="1">
      <alignment horizontal="center" vertical="center" wrapText="1"/>
    </xf>
    <xf numFmtId="0" fontId="7" fillId="9" borderId="6"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40" fillId="0" borderId="16" xfId="1" applyFont="1" applyBorder="1" applyAlignment="1">
      <alignment horizontal="center" vertical="center" wrapText="1"/>
    </xf>
    <xf numFmtId="0" fontId="40" fillId="0" borderId="17" xfId="1" applyFont="1" applyBorder="1" applyAlignment="1">
      <alignment horizontal="center" vertical="center" wrapText="1"/>
    </xf>
    <xf numFmtId="0" fontId="40" fillId="0" borderId="18" xfId="1" applyFont="1" applyBorder="1" applyAlignment="1">
      <alignment horizontal="center" vertical="center" wrapText="1"/>
    </xf>
    <xf numFmtId="0" fontId="5" fillId="0" borderId="46"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13" fillId="0" borderId="47" xfId="1" applyFont="1" applyBorder="1" applyAlignment="1">
      <alignment horizontal="center" vertical="center" wrapText="1"/>
    </xf>
    <xf numFmtId="0" fontId="13" fillId="0" borderId="49" xfId="1" applyFont="1" applyBorder="1" applyAlignment="1">
      <alignment horizontal="center" vertical="center" wrapText="1"/>
    </xf>
    <xf numFmtId="0" fontId="13" fillId="0" borderId="23" xfId="1" applyFont="1" applyBorder="1" applyAlignment="1">
      <alignment horizontal="center" vertical="center" wrapText="1"/>
    </xf>
    <xf numFmtId="0" fontId="13" fillId="0" borderId="38" xfId="1" applyFont="1" applyBorder="1" applyAlignment="1">
      <alignment horizontal="center" vertical="center" textRotation="90" wrapText="1"/>
    </xf>
    <xf numFmtId="0" fontId="13" fillId="0" borderId="56" xfId="1" applyFont="1" applyBorder="1" applyAlignment="1">
      <alignment horizontal="center" vertical="center" textRotation="90" wrapText="1"/>
    </xf>
    <xf numFmtId="0" fontId="13" fillId="0" borderId="36" xfId="1" applyFont="1" applyBorder="1" applyAlignment="1">
      <alignment horizontal="center" vertical="center" textRotation="90" wrapText="1"/>
    </xf>
    <xf numFmtId="0" fontId="13" fillId="0" borderId="59" xfId="1" applyFont="1" applyBorder="1" applyAlignment="1">
      <alignment horizontal="center" vertical="center" textRotation="90" wrapText="1"/>
    </xf>
    <xf numFmtId="0" fontId="13" fillId="12" borderId="4" xfId="1" applyFont="1" applyFill="1" applyBorder="1" applyAlignment="1">
      <alignment horizontal="center"/>
    </xf>
    <xf numFmtId="0" fontId="13" fillId="12" borderId="5" xfId="1" applyFont="1" applyFill="1" applyBorder="1" applyAlignment="1">
      <alignment horizontal="center"/>
    </xf>
    <xf numFmtId="0" fontId="13" fillId="12" borderId="6" xfId="1" applyFont="1" applyFill="1" applyBorder="1" applyAlignment="1">
      <alignment horizontal="center"/>
    </xf>
    <xf numFmtId="0" fontId="11" fillId="12" borderId="4" xfId="1" applyFill="1" applyBorder="1" applyAlignment="1">
      <alignment horizontal="center"/>
    </xf>
    <xf numFmtId="0" fontId="11" fillId="12" borderId="5" xfId="1" applyFill="1" applyBorder="1" applyAlignment="1">
      <alignment horizontal="center"/>
    </xf>
    <xf numFmtId="0" fontId="0" fillId="0" borderId="4" xfId="0" applyBorder="1" applyAlignment="1" applyProtection="1">
      <alignment horizontal="center" vertical="center"/>
      <protection hidden="1"/>
    </xf>
    <xf numFmtId="0" fontId="0" fillId="0" borderId="6" xfId="0" applyBorder="1" applyAlignment="1" applyProtection="1">
      <alignment horizontal="center" vertical="center"/>
      <protection hidden="1"/>
    </xf>
    <xf numFmtId="0" fontId="0" fillId="5" borderId="4" xfId="0" applyFill="1" applyBorder="1" applyAlignment="1" applyProtection="1">
      <alignment horizontal="center" vertical="center"/>
      <protection hidden="1"/>
    </xf>
    <xf numFmtId="0" fontId="0" fillId="5" borderId="6" xfId="0" applyFill="1" applyBorder="1" applyAlignment="1" applyProtection="1">
      <alignment horizontal="center" vertical="center"/>
      <protection hidden="1"/>
    </xf>
    <xf numFmtId="0" fontId="4" fillId="5" borderId="4" xfId="0" applyFont="1" applyFill="1" applyBorder="1" applyAlignment="1" applyProtection="1">
      <alignment horizontal="center" vertical="center"/>
      <protection hidden="1"/>
    </xf>
    <xf numFmtId="0" fontId="4" fillId="5" borderId="6" xfId="0" applyFont="1" applyFill="1" applyBorder="1" applyAlignment="1" applyProtection="1">
      <alignment horizontal="center" vertical="center"/>
      <protection hidden="1"/>
    </xf>
    <xf numFmtId="0" fontId="33" fillId="0" borderId="46" xfId="1" applyFont="1" applyBorder="1" applyAlignment="1">
      <alignment horizontal="center" vertical="center" wrapText="1"/>
    </xf>
    <xf numFmtId="0" fontId="33" fillId="0" borderId="38" xfId="1" applyFont="1" applyBorder="1" applyAlignment="1">
      <alignment horizontal="center" vertical="center" wrapText="1"/>
    </xf>
    <xf numFmtId="0" fontId="33" fillId="0" borderId="56" xfId="1" applyFont="1" applyBorder="1" applyAlignment="1">
      <alignment horizontal="center" vertical="center" wrapText="1"/>
    </xf>
    <xf numFmtId="9" fontId="33" fillId="0" borderId="2" xfId="5" applyFont="1" applyBorder="1" applyAlignment="1">
      <alignment horizontal="center" vertical="center" wrapText="1"/>
    </xf>
    <xf numFmtId="9" fontId="33" fillId="0" borderId="15" xfId="5" applyFont="1" applyBorder="1" applyAlignment="1">
      <alignment horizontal="center" vertical="center" wrapText="1"/>
    </xf>
    <xf numFmtId="9" fontId="33" fillId="0" borderId="3" xfId="5" applyFont="1" applyBorder="1" applyAlignment="1">
      <alignment horizontal="center" vertical="center" wrapText="1"/>
    </xf>
    <xf numFmtId="9" fontId="33" fillId="0" borderId="83" xfId="5" applyFont="1" applyBorder="1" applyAlignment="1">
      <alignment horizontal="center" vertical="center" wrapText="1"/>
    </xf>
    <xf numFmtId="9" fontId="33" fillId="0" borderId="84" xfId="5" applyFont="1" applyBorder="1" applyAlignment="1">
      <alignment horizontal="center" vertical="center" wrapText="1"/>
    </xf>
    <xf numFmtId="9" fontId="33" fillId="0" borderId="85" xfId="5" applyFont="1" applyBorder="1" applyAlignment="1">
      <alignment horizontal="center" vertical="center" wrapText="1"/>
    </xf>
    <xf numFmtId="9" fontId="8" fillId="0" borderId="47" xfId="0" applyNumberFormat="1" applyFont="1" applyBorder="1" applyAlignment="1">
      <alignment horizontal="center" vertical="center" wrapText="1"/>
    </xf>
    <xf numFmtId="9" fontId="8" fillId="0" borderId="23" xfId="0" applyNumberFormat="1" applyFont="1" applyBorder="1" applyAlignment="1">
      <alignment horizontal="center" vertical="center" wrapText="1"/>
    </xf>
    <xf numFmtId="9" fontId="8" fillId="0" borderId="57" xfId="0" applyNumberFormat="1" applyFont="1" applyBorder="1" applyAlignment="1">
      <alignment horizontal="center" vertical="center" wrapText="1"/>
    </xf>
    <xf numFmtId="9" fontId="8" fillId="0" borderId="49" xfId="0" applyNumberFormat="1" applyFont="1" applyBorder="1" applyAlignment="1">
      <alignment horizontal="center" vertical="center" wrapText="1"/>
    </xf>
    <xf numFmtId="9" fontId="8" fillId="0" borderId="39" xfId="0" applyNumberFormat="1" applyFont="1" applyBorder="1" applyAlignment="1">
      <alignment horizontal="center" vertical="center" wrapText="1"/>
    </xf>
    <xf numFmtId="9" fontId="8" fillId="0" borderId="58" xfId="0" applyNumberFormat="1" applyFont="1" applyBorder="1" applyAlignment="1">
      <alignment horizontal="center" vertical="center" wrapText="1"/>
    </xf>
    <xf numFmtId="0" fontId="33" fillId="0" borderId="86" xfId="1" applyFont="1" applyBorder="1" applyAlignment="1">
      <alignment horizontal="center" vertical="center" wrapText="1"/>
    </xf>
    <xf numFmtId="9" fontId="8" fillId="0" borderId="25" xfId="0" applyNumberFormat="1" applyFont="1" applyBorder="1" applyAlignment="1">
      <alignment horizontal="center" vertical="center" wrapText="1"/>
    </xf>
    <xf numFmtId="9" fontId="8" fillId="0" borderId="61" xfId="0" applyNumberFormat="1" applyFont="1" applyBorder="1" applyAlignment="1">
      <alignment horizontal="center" vertical="center" wrapText="1"/>
    </xf>
    <xf numFmtId="0" fontId="33" fillId="0" borderId="52" xfId="1" applyFont="1" applyBorder="1" applyAlignment="1">
      <alignment horizontal="center" vertical="center" wrapText="1"/>
    </xf>
    <xf numFmtId="9" fontId="8" fillId="0" borderId="24" xfId="0" applyNumberFormat="1" applyFont="1" applyBorder="1" applyAlignment="1">
      <alignment horizontal="center" vertical="center" wrapText="1"/>
    </xf>
    <xf numFmtId="9" fontId="8" fillId="0" borderId="55" xfId="0" applyNumberFormat="1" applyFont="1" applyBorder="1" applyAlignment="1">
      <alignment horizontal="center" vertical="center" wrapText="1"/>
    </xf>
    <xf numFmtId="9" fontId="8" fillId="0" borderId="82" xfId="0" applyNumberFormat="1" applyFont="1" applyBorder="1" applyAlignment="1">
      <alignment horizontal="center" vertical="center" wrapText="1"/>
    </xf>
    <xf numFmtId="9" fontId="8" fillId="0" borderId="41" xfId="0" applyNumberFormat="1" applyFont="1" applyBorder="1" applyAlignment="1">
      <alignment horizontal="center" vertical="center" wrapText="1"/>
    </xf>
    <xf numFmtId="9" fontId="8" fillId="0" borderId="88" xfId="0" applyNumberFormat="1" applyFont="1" applyBorder="1" applyAlignment="1">
      <alignment horizontal="center" vertical="center" wrapText="1"/>
    </xf>
    <xf numFmtId="9" fontId="8" fillId="0" borderId="89" xfId="0" applyNumberFormat="1" applyFont="1" applyBorder="1" applyAlignment="1">
      <alignment horizontal="center" vertical="center" wrapText="1"/>
    </xf>
    <xf numFmtId="0" fontId="43" fillId="9" borderId="30" xfId="0" applyFont="1" applyFill="1" applyBorder="1" applyAlignment="1">
      <alignment horizontal="center" vertical="center" wrapText="1"/>
    </xf>
    <xf numFmtId="0" fontId="43" fillId="9" borderId="31" xfId="0" applyFont="1" applyFill="1" applyBorder="1" applyAlignment="1">
      <alignment horizontal="center" vertical="center" wrapText="1"/>
    </xf>
    <xf numFmtId="0" fontId="43" fillId="9" borderId="32" xfId="0" applyFont="1" applyFill="1" applyBorder="1" applyAlignment="1">
      <alignment horizontal="center" vertical="center" wrapText="1"/>
    </xf>
    <xf numFmtId="0" fontId="32" fillId="0" borderId="4" xfId="1" applyFont="1" applyBorder="1" applyAlignment="1">
      <alignment horizontal="center" vertical="center" wrapText="1"/>
    </xf>
    <xf numFmtId="0" fontId="32" fillId="0" borderId="5" xfId="1" applyFont="1" applyBorder="1" applyAlignment="1">
      <alignment horizontal="center" vertical="center" wrapText="1"/>
    </xf>
    <xf numFmtId="9" fontId="52" fillId="0" borderId="76" xfId="1" applyNumberFormat="1" applyFont="1" applyBorder="1" applyAlignment="1">
      <alignment horizontal="center" vertical="center" wrapText="1"/>
    </xf>
    <xf numFmtId="9" fontId="52" fillId="0" borderId="26" xfId="1" applyNumberFormat="1" applyFont="1" applyBorder="1" applyAlignment="1">
      <alignment horizontal="center" vertical="center" wrapText="1"/>
    </xf>
    <xf numFmtId="9" fontId="52" fillId="0" borderId="24" xfId="1" applyNumberFormat="1" applyFont="1" applyBorder="1" applyAlignment="1">
      <alignment horizontal="center" vertical="center" wrapText="1"/>
    </xf>
    <xf numFmtId="0" fontId="39" fillId="0" borderId="23" xfId="1" applyFont="1" applyBorder="1" applyAlignment="1">
      <alignment horizontal="center" vertical="center" wrapText="1"/>
    </xf>
    <xf numFmtId="0" fontId="40" fillId="0" borderId="23" xfId="1" applyFont="1" applyBorder="1" applyAlignment="1">
      <alignment horizontal="center" vertical="center" wrapText="1"/>
    </xf>
    <xf numFmtId="9" fontId="40" fillId="0" borderId="23" xfId="1" applyNumberFormat="1" applyFont="1" applyBorder="1" applyAlignment="1">
      <alignment horizontal="center" vertical="center" wrapText="1"/>
    </xf>
    <xf numFmtId="9" fontId="40" fillId="0" borderId="53" xfId="1" applyNumberFormat="1" applyFont="1" applyBorder="1" applyAlignment="1">
      <alignment horizontal="center" vertical="center" wrapText="1"/>
    </xf>
    <xf numFmtId="9" fontId="40" fillId="0" borderId="31" xfId="1" applyNumberFormat="1" applyFont="1" applyBorder="1" applyAlignment="1">
      <alignment horizontal="center" vertical="center" wrapText="1"/>
    </xf>
    <xf numFmtId="9" fontId="40" fillId="0" borderId="54" xfId="1" applyNumberFormat="1" applyFont="1" applyBorder="1" applyAlignment="1">
      <alignment horizontal="center" vertical="center" wrapText="1"/>
    </xf>
    <xf numFmtId="0" fontId="33" fillId="0" borderId="0" xfId="1" applyFont="1" applyAlignment="1">
      <alignment horizontal="left" vertical="center" wrapText="1"/>
    </xf>
    <xf numFmtId="0" fontId="13" fillId="0" borderId="61" xfId="1" applyFont="1" applyBorder="1" applyAlignment="1">
      <alignment horizontal="center" vertical="center" textRotation="90" wrapText="1"/>
    </xf>
    <xf numFmtId="0" fontId="13" fillId="0" borderId="28" xfId="1" applyFont="1" applyBorder="1" applyAlignment="1">
      <alignment horizontal="center" vertical="center" textRotation="90" wrapText="1"/>
    </xf>
    <xf numFmtId="0" fontId="13" fillId="0" borderId="55" xfId="1" applyFont="1" applyBorder="1" applyAlignment="1">
      <alignment horizontal="center" vertical="center" textRotation="90" wrapText="1"/>
    </xf>
    <xf numFmtId="0" fontId="13" fillId="0" borderId="48" xfId="1" applyFont="1" applyBorder="1" applyAlignment="1">
      <alignment horizontal="center" vertical="center" wrapText="1"/>
    </xf>
    <xf numFmtId="0" fontId="13" fillId="0" borderId="51" xfId="1" applyFont="1" applyBorder="1" applyAlignment="1">
      <alignment horizontal="center" vertical="center" wrapText="1"/>
    </xf>
    <xf numFmtId="0" fontId="13" fillId="0" borderId="19" xfId="1" applyFont="1" applyBorder="1" applyAlignment="1">
      <alignment horizontal="center" vertical="center" wrapText="1"/>
    </xf>
    <xf numFmtId="0" fontId="58" fillId="0" borderId="4" xfId="0" applyFont="1" applyBorder="1" applyAlignment="1">
      <alignment horizontal="center" wrapText="1"/>
    </xf>
    <xf numFmtId="0" fontId="58" fillId="0" borderId="5" xfId="0" applyFont="1" applyBorder="1" applyAlignment="1">
      <alignment horizontal="center" wrapText="1"/>
    </xf>
    <xf numFmtId="0" fontId="13" fillId="0" borderId="37" xfId="1" applyFont="1" applyBorder="1" applyAlignment="1">
      <alignment horizontal="center" vertical="center" textRotation="90" wrapText="1"/>
    </xf>
    <xf numFmtId="0" fontId="13" fillId="12" borderId="16" xfId="1" applyFont="1" applyFill="1" applyBorder="1" applyAlignment="1">
      <alignment horizontal="center"/>
    </xf>
    <xf numFmtId="0" fontId="13" fillId="12" borderId="17" xfId="1" applyFont="1" applyFill="1" applyBorder="1" applyAlignment="1">
      <alignment horizontal="center"/>
    </xf>
    <xf numFmtId="0" fontId="13" fillId="12" borderId="18" xfId="1" applyFont="1" applyFill="1" applyBorder="1" applyAlignment="1">
      <alignment horizontal="center"/>
    </xf>
    <xf numFmtId="0" fontId="0" fillId="0" borderId="4" xfId="0" applyBorder="1" applyAlignment="1">
      <alignment horizontal="center" wrapText="1"/>
    </xf>
    <xf numFmtId="0" fontId="0" fillId="0" borderId="5" xfId="0" applyBorder="1" applyAlignment="1">
      <alignment horizontal="center" wrapText="1"/>
    </xf>
    <xf numFmtId="0" fontId="4" fillId="5" borderId="12" xfId="0" applyFont="1" applyFill="1" applyBorder="1" applyAlignment="1">
      <alignment horizontal="left" vertical="top"/>
    </xf>
    <xf numFmtId="0" fontId="4" fillId="5" borderId="0" xfId="0" applyFont="1" applyFill="1" applyAlignment="1">
      <alignment horizontal="left" vertical="top"/>
    </xf>
    <xf numFmtId="0" fontId="4" fillId="5" borderId="13" xfId="0" applyFont="1" applyFill="1" applyBorder="1" applyAlignment="1">
      <alignment horizontal="left" vertical="top"/>
    </xf>
    <xf numFmtId="0" fontId="4" fillId="5" borderId="12" xfId="0" applyFont="1" applyFill="1" applyBorder="1" applyAlignment="1">
      <alignment horizontal="left" vertical="top" wrapText="1"/>
    </xf>
    <xf numFmtId="0" fontId="4" fillId="5" borderId="0" xfId="0" applyFont="1" applyFill="1" applyAlignment="1">
      <alignment horizontal="left" vertical="top" wrapText="1"/>
    </xf>
    <xf numFmtId="0" fontId="4" fillId="5" borderId="13" xfId="0" applyFont="1" applyFill="1" applyBorder="1" applyAlignment="1">
      <alignment horizontal="left" vertical="top" wrapText="1"/>
    </xf>
    <xf numFmtId="0" fontId="4" fillId="5" borderId="10" xfId="0" applyFont="1" applyFill="1" applyBorder="1" applyAlignment="1">
      <alignment horizontal="left" vertical="top" wrapText="1"/>
    </xf>
    <xf numFmtId="0" fontId="4" fillId="5" borderId="11" xfId="0" applyFont="1" applyFill="1" applyBorder="1" applyAlignment="1">
      <alignment horizontal="left" vertical="top" wrapText="1"/>
    </xf>
    <xf numFmtId="0" fontId="4" fillId="5" borderId="14" xfId="0" applyFont="1" applyFill="1" applyBorder="1" applyAlignment="1">
      <alignment horizontal="left" vertical="top" wrapText="1"/>
    </xf>
    <xf numFmtId="0" fontId="59" fillId="0" borderId="40" xfId="0" applyFont="1" applyBorder="1" applyAlignment="1">
      <alignment horizontal="center"/>
    </xf>
    <xf numFmtId="0" fontId="59" fillId="0" borderId="41" xfId="0" applyFont="1" applyBorder="1" applyAlignment="1">
      <alignment horizontal="center"/>
    </xf>
    <xf numFmtId="0" fontId="59" fillId="0" borderId="23" xfId="0" applyFont="1" applyBorder="1" applyAlignment="1">
      <alignment horizontal="center"/>
    </xf>
    <xf numFmtId="0" fontId="4" fillId="5" borderId="16" xfId="0" applyFont="1" applyFill="1" applyBorder="1" applyAlignment="1">
      <alignment vertical="top" wrapText="1"/>
    </xf>
    <xf numFmtId="0" fontId="4" fillId="5" borderId="17" xfId="0" applyFont="1" applyFill="1" applyBorder="1" applyAlignment="1">
      <alignment vertical="top" wrapText="1"/>
    </xf>
    <xf numFmtId="0" fontId="4" fillId="5" borderId="18" xfId="0" applyFont="1" applyFill="1" applyBorder="1" applyAlignment="1">
      <alignment vertical="top" wrapText="1"/>
    </xf>
    <xf numFmtId="0" fontId="15" fillId="9" borderId="4" xfId="0" applyFont="1" applyFill="1" applyBorder="1" applyAlignment="1">
      <alignment horizontal="center" vertical="center"/>
    </xf>
    <xf numFmtId="0" fontId="15" fillId="9" borderId="5" xfId="0" applyFont="1" applyFill="1" applyBorder="1" applyAlignment="1">
      <alignment horizontal="center" vertical="center"/>
    </xf>
    <xf numFmtId="0" fontId="15" fillId="9" borderId="6" xfId="0" applyFont="1" applyFill="1" applyBorder="1" applyAlignment="1">
      <alignment horizontal="center" vertical="center"/>
    </xf>
    <xf numFmtId="0" fontId="14" fillId="5" borderId="4" xfId="0" applyFont="1" applyFill="1" applyBorder="1" applyAlignment="1">
      <alignment horizontal="center" vertical="center"/>
    </xf>
    <xf numFmtId="0" fontId="14" fillId="5" borderId="5" xfId="0" applyFont="1" applyFill="1" applyBorder="1" applyAlignment="1">
      <alignment horizontal="center" vertical="center"/>
    </xf>
    <xf numFmtId="0" fontId="14" fillId="5" borderId="6" xfId="0" applyFont="1" applyFill="1" applyBorder="1" applyAlignment="1">
      <alignment horizontal="center" vertical="center"/>
    </xf>
    <xf numFmtId="0" fontId="13" fillId="0" borderId="74" xfId="0" applyFont="1" applyBorder="1" applyAlignment="1">
      <alignment horizontal="center" vertical="center" wrapText="1"/>
    </xf>
    <xf numFmtId="0" fontId="13" fillId="0" borderId="73" xfId="0" applyFont="1" applyBorder="1" applyAlignment="1">
      <alignment horizontal="center" vertical="center" wrapText="1"/>
    </xf>
  </cellXfs>
  <cellStyles count="6">
    <cellStyle name="Normal" xfId="0" builtinId="0"/>
    <cellStyle name="Normal - Style1 2" xfId="2" xr:uid="{00000000-0005-0000-0000-000001000000}"/>
    <cellStyle name="Normal 2" xfId="1" xr:uid="{00000000-0005-0000-0000-000002000000}"/>
    <cellStyle name="Normal 2 2" xfId="3" xr:uid="{00000000-0005-0000-0000-000003000000}"/>
    <cellStyle name="Normal 3" xfId="4" xr:uid="{00000000-0005-0000-0000-000004000000}"/>
    <cellStyle name="Porcentaje" xfId="5" builtinId="5"/>
  </cellStyles>
  <dxfs count="140">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i val="0"/>
      </font>
      <fill>
        <patternFill>
          <bgColor rgb="FF92D050"/>
        </patternFill>
      </fill>
    </dxf>
    <dxf>
      <font>
        <b/>
        <i val="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EE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i val="0"/>
        <color theme="0"/>
      </font>
      <fill>
        <patternFill>
          <bgColor rgb="FFC00000"/>
        </patternFill>
      </fill>
      <border>
        <left style="thin">
          <color theme="0"/>
        </left>
        <right style="thin">
          <color theme="0"/>
        </right>
        <top style="thin">
          <color theme="0"/>
        </top>
        <bottom style="thin">
          <color theme="0"/>
        </bottom>
        <vertical/>
        <horizontal/>
      </border>
    </dxf>
    <dxf>
      <font>
        <b/>
        <i val="0"/>
        <color theme="0"/>
      </font>
      <fill>
        <patternFill>
          <bgColor theme="5" tint="-0.24994659260841701"/>
        </patternFill>
      </fill>
      <border>
        <left style="thin">
          <color auto="1"/>
        </left>
        <right style="thin">
          <color auto="1"/>
        </right>
        <top style="thin">
          <color auto="1"/>
        </top>
        <bottom style="thin">
          <color auto="1"/>
        </bottom>
        <vertical/>
        <horizontal/>
      </border>
    </dxf>
    <dxf>
      <font>
        <b/>
        <i val="0"/>
        <color theme="1"/>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s>
  <tableStyles count="0" defaultTableStyle="TableStyleMedium2" defaultPivotStyle="PivotStyleLight16"/>
  <colors>
    <mruColors>
      <color rgb="FFD60C62"/>
      <color rgb="FF0070C0"/>
      <color rgb="FF00705C"/>
      <color rgb="FFFFCBDA"/>
      <color rgb="FFFF3399"/>
      <color rgb="FFE60A61"/>
      <color rgb="FFBE0754"/>
      <color rgb="FF1EDE14"/>
      <color rgb="FF78B54F"/>
      <color rgb="FFA0CB8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989136</xdr:colOff>
      <xdr:row>0</xdr:row>
      <xdr:rowOff>128221</xdr:rowOff>
    </xdr:from>
    <xdr:to>
      <xdr:col>0</xdr:col>
      <xdr:colOff>2253030</xdr:colOff>
      <xdr:row>0</xdr:row>
      <xdr:rowOff>1575289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89136" y="128221"/>
          <a:ext cx="1263894" cy="14470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31</xdr:col>
      <xdr:colOff>889000</xdr:colOff>
      <xdr:row>26</xdr:row>
      <xdr:rowOff>0</xdr:rowOff>
    </xdr:from>
    <xdr:to>
      <xdr:col>47</xdr:col>
      <xdr:colOff>238127</xdr:colOff>
      <xdr:row>60</xdr:row>
      <xdr:rowOff>840960</xdr:rowOff>
    </xdr:to>
    <xdr:pic>
      <xdr:nvPicPr>
        <xdr:cNvPr id="2" name="Imagen 1">
          <a:extLst>
            <a:ext uri="{FF2B5EF4-FFF2-40B4-BE49-F238E27FC236}">
              <a16:creationId xmlns:a16="http://schemas.microsoft.com/office/drawing/2014/main" id="{662CE6B3-EFAC-4B44-9BD1-9F9B21D00171}"/>
            </a:ext>
          </a:extLst>
        </xdr:cNvPr>
        <xdr:cNvPicPr>
          <a:picLocks noChangeAspect="1"/>
        </xdr:cNvPicPr>
      </xdr:nvPicPr>
      <xdr:blipFill rotWithShape="1">
        <a:blip xmlns:r="http://schemas.openxmlformats.org/officeDocument/2006/relationships" r:embed="rId1"/>
        <a:srcRect l="6425" t="17904" r="5370" b="16965"/>
        <a:stretch/>
      </xdr:blipFill>
      <xdr:spPr>
        <a:xfrm>
          <a:off x="28606750" y="7000875"/>
          <a:ext cx="15389227" cy="6472956"/>
        </a:xfrm>
        <a:prstGeom prst="rect">
          <a:avLst/>
        </a:prstGeom>
      </xdr:spPr>
    </xdr:pic>
    <xdr:clientData/>
  </xdr:twoCellAnchor>
  <xdr:oneCellAnchor>
    <xdr:from>
      <xdr:col>0</xdr:col>
      <xdr:colOff>750396</xdr:colOff>
      <xdr:row>0</xdr:row>
      <xdr:rowOff>69358</xdr:rowOff>
    </xdr:from>
    <xdr:ext cx="1173054" cy="1209714"/>
    <xdr:pic>
      <xdr:nvPicPr>
        <xdr:cNvPr id="3" name="Imagen 2">
          <a:extLst>
            <a:ext uri="{FF2B5EF4-FFF2-40B4-BE49-F238E27FC236}">
              <a16:creationId xmlns:a16="http://schemas.microsoft.com/office/drawing/2014/main" id="{298C7A8B-8028-49B7-AB3E-2854AD0474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50396" y="69358"/>
          <a:ext cx="1173054" cy="1209714"/>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181162</xdr:colOff>
      <xdr:row>0</xdr:row>
      <xdr:rowOff>160072</xdr:rowOff>
    </xdr:from>
    <xdr:ext cx="1230231" cy="1268678"/>
    <xdr:pic>
      <xdr:nvPicPr>
        <xdr:cNvPr id="2" name="Imagen 1">
          <a:extLst>
            <a:ext uri="{FF2B5EF4-FFF2-40B4-BE49-F238E27FC236}">
              <a16:creationId xmlns:a16="http://schemas.microsoft.com/office/drawing/2014/main" id="{37B167CE-F47C-46DC-ADE9-0AA815C032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1162" y="160072"/>
          <a:ext cx="1230231" cy="1268678"/>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682358</xdr:colOff>
      <xdr:row>0</xdr:row>
      <xdr:rowOff>95250</xdr:rowOff>
    </xdr:from>
    <xdr:ext cx="1151203" cy="1187180"/>
    <xdr:pic>
      <xdr:nvPicPr>
        <xdr:cNvPr id="2" name="Imagen 1">
          <a:extLst>
            <a:ext uri="{FF2B5EF4-FFF2-40B4-BE49-F238E27FC236}">
              <a16:creationId xmlns:a16="http://schemas.microsoft.com/office/drawing/2014/main" id="{74FC6CFF-8A81-432A-9E9F-A4216A3EDB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2358" y="95250"/>
          <a:ext cx="1151203" cy="118718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595514</xdr:colOff>
      <xdr:row>0</xdr:row>
      <xdr:rowOff>28575</xdr:rowOff>
    </xdr:from>
    <xdr:ext cx="858980" cy="885825"/>
    <xdr:pic>
      <xdr:nvPicPr>
        <xdr:cNvPr id="2" name="Imagen 1">
          <a:extLst>
            <a:ext uri="{FF2B5EF4-FFF2-40B4-BE49-F238E27FC236}">
              <a16:creationId xmlns:a16="http://schemas.microsoft.com/office/drawing/2014/main" id="{5B452AD2-E229-4774-A269-220042F5D4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514" y="28575"/>
          <a:ext cx="858980" cy="885825"/>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728869</xdr:colOff>
      <xdr:row>0</xdr:row>
      <xdr:rowOff>24848</xdr:rowOff>
    </xdr:from>
    <xdr:ext cx="745435" cy="891963"/>
    <xdr:pic>
      <xdr:nvPicPr>
        <xdr:cNvPr id="2" name="Imagen 1">
          <a:extLst>
            <a:ext uri="{FF2B5EF4-FFF2-40B4-BE49-F238E27FC236}">
              <a16:creationId xmlns:a16="http://schemas.microsoft.com/office/drawing/2014/main" id="{7CED6834-4FEF-419A-957E-91888DDAEA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8869" y="24848"/>
          <a:ext cx="745435" cy="89196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290926</xdr:colOff>
      <xdr:row>0</xdr:row>
      <xdr:rowOff>23813</xdr:rowOff>
    </xdr:from>
    <xdr:to>
      <xdr:col>1</xdr:col>
      <xdr:colOff>1357311</xdr:colOff>
      <xdr:row>3</xdr:row>
      <xdr:rowOff>345281</xdr:rowOff>
    </xdr:to>
    <xdr:pic>
      <xdr:nvPicPr>
        <xdr:cNvPr id="2" name="Imagen 1">
          <a:extLst>
            <a:ext uri="{FF2B5EF4-FFF2-40B4-BE49-F238E27FC236}">
              <a16:creationId xmlns:a16="http://schemas.microsoft.com/office/drawing/2014/main" id="{B39CDA21-AFFA-45C0-BD4F-23B8D82F50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1426" y="23813"/>
          <a:ext cx="1066385" cy="12834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156482</xdr:colOff>
      <xdr:row>0</xdr:row>
      <xdr:rowOff>32972</xdr:rowOff>
    </xdr:from>
    <xdr:to>
      <xdr:col>1</xdr:col>
      <xdr:colOff>652377</xdr:colOff>
      <xdr:row>0</xdr:row>
      <xdr:rowOff>1699316</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6482" y="32972"/>
          <a:ext cx="1380359" cy="166634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730251</xdr:colOff>
      <xdr:row>0</xdr:row>
      <xdr:rowOff>79375</xdr:rowOff>
    </xdr:from>
    <xdr:ext cx="1269999" cy="1308968"/>
    <xdr:pic>
      <xdr:nvPicPr>
        <xdr:cNvPr id="2" name="Imagen 1">
          <a:extLst>
            <a:ext uri="{FF2B5EF4-FFF2-40B4-BE49-F238E27FC236}">
              <a16:creationId xmlns:a16="http://schemas.microsoft.com/office/drawing/2014/main" id="{EA5AF699-EEBB-4844-9161-9910BD7926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0251" y="79375"/>
          <a:ext cx="1269999" cy="1308968"/>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463826</xdr:colOff>
      <xdr:row>0</xdr:row>
      <xdr:rowOff>69482</xdr:rowOff>
    </xdr:from>
    <xdr:ext cx="914554" cy="1094685"/>
    <xdr:pic>
      <xdr:nvPicPr>
        <xdr:cNvPr id="2" name="Imagen 1">
          <a:extLst>
            <a:ext uri="{FF2B5EF4-FFF2-40B4-BE49-F238E27FC236}">
              <a16:creationId xmlns:a16="http://schemas.microsoft.com/office/drawing/2014/main" id="{474B840B-1571-425F-AAFB-0BEC8A239D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3826" y="69482"/>
          <a:ext cx="914554" cy="1094685"/>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807995</xdr:colOff>
      <xdr:row>0</xdr:row>
      <xdr:rowOff>142876</xdr:rowOff>
    </xdr:from>
    <xdr:ext cx="1097006" cy="1154906"/>
    <xdr:pic>
      <xdr:nvPicPr>
        <xdr:cNvPr id="2" name="Imagen 1">
          <a:extLst>
            <a:ext uri="{FF2B5EF4-FFF2-40B4-BE49-F238E27FC236}">
              <a16:creationId xmlns:a16="http://schemas.microsoft.com/office/drawing/2014/main" id="{8078EE10-D3A5-4939-8EBC-DE8DFD2A07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7995" y="142876"/>
          <a:ext cx="1097006" cy="1154906"/>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699405</xdr:colOff>
      <xdr:row>0</xdr:row>
      <xdr:rowOff>45585</xdr:rowOff>
    </xdr:from>
    <xdr:ext cx="1543545" cy="1326015"/>
    <xdr:pic>
      <xdr:nvPicPr>
        <xdr:cNvPr id="2" name="Imagen 1">
          <a:extLst>
            <a:ext uri="{FF2B5EF4-FFF2-40B4-BE49-F238E27FC236}">
              <a16:creationId xmlns:a16="http://schemas.microsoft.com/office/drawing/2014/main" id="{53C31A81-4E92-4A78-A6ED-5BFB8CB0DF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405" y="45585"/>
          <a:ext cx="1543545" cy="1326015"/>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9</xdr:col>
      <xdr:colOff>963613</xdr:colOff>
      <xdr:row>2</xdr:row>
      <xdr:rowOff>152400</xdr:rowOff>
    </xdr:from>
    <xdr:ext cx="4429125" cy="3543300"/>
    <xdr:pic>
      <xdr:nvPicPr>
        <xdr:cNvPr id="3" name="Imagen 2">
          <a:extLst>
            <a:ext uri="{FF2B5EF4-FFF2-40B4-BE49-F238E27FC236}">
              <a16:creationId xmlns:a16="http://schemas.microsoft.com/office/drawing/2014/main" id="{5E3EB7B5-2008-4735-8F95-E18F4C109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44863" y="755650"/>
          <a:ext cx="4429125" cy="3543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1991</xdr:colOff>
      <xdr:row>0</xdr:row>
      <xdr:rowOff>0</xdr:rowOff>
    </xdr:from>
    <xdr:ext cx="1306563" cy="1238250"/>
    <xdr:pic>
      <xdr:nvPicPr>
        <xdr:cNvPr id="2" name="Imagen 1">
          <a:extLst>
            <a:ext uri="{FF2B5EF4-FFF2-40B4-BE49-F238E27FC236}">
              <a16:creationId xmlns:a16="http://schemas.microsoft.com/office/drawing/2014/main" id="{C1527A6A-6349-476A-9F1D-72BDE9B57E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1" y="0"/>
          <a:ext cx="1306563" cy="12382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cjgovcol.sharepoint.com/personal/pablo_molano_scj_gov_co/Documents/Presentaciones%20generales/herramientas%20RIesgos%202021/Matriz%20Riesgos%20por%20proces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pablo_molano_scj_gov_co/Documents/riesgos/Proceso/2023/Matriz%20individual%20de%20Riesgos%20de%20Gesti&#243;n%20-%20AJ.xlsx" TargetMode="External"/><Relationship Id="rId1" Type="http://schemas.openxmlformats.org/officeDocument/2006/relationships/externalLinkPath" Target="/personal/pablo_molano_scj_gov_co/Documents/riesgos/Proceso/2023/Matriz%20individual%20de%20Riesgos%20de%20Gesti&#243;n%20-%20A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TIVO"/>
      <sheetName val="2 CONTEXTO E IDENTIFICACIÓN"/>
      <sheetName val="3 PROBABIL E IMPACTO INHERENTE"/>
      <sheetName val="4 MAPA CALOR INHERENTE"/>
      <sheetName val="5 VALORACIÓN DEL CONTROL"/>
      <sheetName val="6 MAPA CALOR RESIDUAL"/>
      <sheetName val="7 MAPA CALOR INHEREN Y RESIDUAL"/>
      <sheetName val="8 MAPA RIESGOS"/>
      <sheetName val="9 RIESGO DEL PROCESO"/>
      <sheetName val="11 FORMULAS"/>
    </sheetNames>
    <sheetDataSet>
      <sheetData sheetId="0"/>
      <sheetData sheetId="1"/>
      <sheetData sheetId="2">
        <row r="11">
          <cell r="X11" t="str">
            <v>Menor a 49.999 SMLMV</v>
          </cell>
          <cell r="Y11" t="str">
            <v>El riesgo afecta la imagen de algún área de la organización.</v>
          </cell>
        </row>
        <row r="12">
          <cell r="X12" t="str">
            <v>Entre 50.000 y 99.999 SMLMV</v>
          </cell>
          <cell r="Y12" t="str">
            <v>El riesgo afecta la imagen de la entidad internamente, de conocimiento general nivel interno, de junta directiva y accionistas y/o de proveedores.</v>
          </cell>
        </row>
        <row r="13">
          <cell r="X13" t="str">
            <v>Entre 100.000 y 199.999 SMLMV</v>
          </cell>
          <cell r="Y13" t="str">
            <v>El riesgo afecta la imagen de la entidad con algunos usuarios de relevancia frente al logro de los objetivos.</v>
          </cell>
        </row>
        <row r="14">
          <cell r="X14" t="str">
            <v>Entre 200.000 y 299.999 SMLMV</v>
          </cell>
          <cell r="Y14" t="str">
            <v>El riesgo afecta la imagen de la entidad con efecto publicitario sostenido a nivel de sector administrativo, nivel departamental o municipal.</v>
          </cell>
        </row>
        <row r="15">
          <cell r="X15" t="str">
            <v>Mayor a 300.000 SMLMV</v>
          </cell>
          <cell r="Y15" t="str">
            <v>El riesgo afecta la imagen de la entidad a nivel nacional, con efecto publicitario sostenido a nivel país</v>
          </cell>
        </row>
        <row r="16">
          <cell r="X16" t="str">
            <v>N/A</v>
          </cell>
          <cell r="Y16" t="str">
            <v>N/A</v>
          </cell>
        </row>
      </sheetData>
      <sheetData sheetId="3"/>
      <sheetData sheetId="4"/>
      <sheetData sheetId="5"/>
      <sheetData sheetId="6"/>
      <sheetData sheetId="7"/>
      <sheetData sheetId="8"/>
      <sheetData sheetId="9">
        <row r="4">
          <cell r="A4" t="str">
            <v>A Ejecución y Administración de procesos</v>
          </cell>
        </row>
        <row r="5">
          <cell r="A5" t="str">
            <v>B Fraude Externo</v>
          </cell>
        </row>
        <row r="6">
          <cell r="A6" t="str">
            <v>C Fraude Interno</v>
          </cell>
        </row>
        <row r="7">
          <cell r="A7" t="str">
            <v>D Fallas Tecnológicas</v>
          </cell>
        </row>
        <row r="8">
          <cell r="A8" t="str">
            <v>E Relaciones Laborales</v>
          </cell>
        </row>
        <row r="9">
          <cell r="A9" t="str">
            <v>F Usuarios Productos y Prácticas Organizacionales</v>
          </cell>
        </row>
        <row r="10">
          <cell r="A10" t="str">
            <v>G Daños Activos Físicos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1 INSTRUCTIVO"/>
      <sheetName val="2 CONTEXTO E IDENTIFICACIÓN"/>
      <sheetName val="CAUSA-CONSECUENCIA"/>
      <sheetName val="3 PROBABIL E IMPACTO INHERENTE"/>
      <sheetName val="4 MAPA CALOR INHERENTE"/>
      <sheetName val="5 VALORACIÓN DEL CONTROL"/>
      <sheetName val="6 MAPA CALOR RESIDUAL"/>
      <sheetName val="7 MAPA CALOR INHEREN Y RESIDUAL"/>
      <sheetName val="8 MAPA RIESGOS"/>
      <sheetName val="9 RIESGO DEL PROCESO"/>
      <sheetName val="VALIDACION DE CONTROLES"/>
      <sheetName val="11 FORMUL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4">
          <cell r="B4" t="str">
            <v>A Ejecución y Administración de procesos</v>
          </cell>
          <cell r="C4" t="str">
            <v>Procesos</v>
          </cell>
          <cell r="E4" t="str">
            <v>Preventivo</v>
          </cell>
          <cell r="F4">
            <v>0.25</v>
          </cell>
          <cell r="P4" t="str">
            <v>Preventivo</v>
          </cell>
        </row>
        <row r="5">
          <cell r="E5" t="str">
            <v>Detectivo</v>
          </cell>
          <cell r="F5">
            <v>0.15</v>
          </cell>
          <cell r="P5" t="str">
            <v>Detectivo</v>
          </cell>
          <cell r="Q5" t="str">
            <v>Probabilidad</v>
          </cell>
        </row>
        <row r="6">
          <cell r="B6" t="str">
            <v>B Fraude Externo</v>
          </cell>
          <cell r="C6" t="str">
            <v>Evento Externo</v>
          </cell>
          <cell r="E6" t="str">
            <v>Correctivo</v>
          </cell>
          <cell r="F6">
            <v>0.1</v>
          </cell>
          <cell r="P6" t="str">
            <v>Correctivo</v>
          </cell>
          <cell r="Q6" t="str">
            <v>Impacto</v>
          </cell>
        </row>
        <row r="8">
          <cell r="B8" t="str">
            <v>C Fraude Interno</v>
          </cell>
          <cell r="C8" t="str">
            <v>Talento Humano</v>
          </cell>
        </row>
        <row r="10">
          <cell r="B10" t="str">
            <v>D Fallas Tecnológicas</v>
          </cell>
          <cell r="C10" t="str">
            <v>Tecnologías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4.9989318521683403E-2"/>
    <pageSetUpPr fitToPage="1"/>
  </sheetPr>
  <dimension ref="A1:E7"/>
  <sheetViews>
    <sheetView showGridLines="0" tabSelected="1" view="pageBreakPreview" zoomScale="70" zoomScaleNormal="80" zoomScaleSheetLayoutView="70" workbookViewId="0">
      <selection activeCell="G7" sqref="G7"/>
    </sheetView>
  </sheetViews>
  <sheetFormatPr baseColWidth="10" defaultColWidth="11.42578125" defaultRowHeight="12.75" x14ac:dyDescent="0.25"/>
  <cols>
    <col min="1" max="1" width="51" style="307" customWidth="1"/>
    <col min="2" max="2" width="57.28515625" style="307" customWidth="1"/>
    <col min="3" max="3" width="57.42578125" style="307" customWidth="1"/>
    <col min="4" max="4" width="21.7109375" style="307" bestFit="1" customWidth="1"/>
    <col min="5" max="5" width="29.42578125" style="307" customWidth="1"/>
    <col min="6" max="16384" width="11.42578125" style="307"/>
  </cols>
  <sheetData>
    <row r="1" spans="1:5" s="306" customFormat="1" ht="145.5" customHeight="1" thickBot="1" x14ac:dyDescent="0.3">
      <c r="A1" s="304"/>
      <c r="B1" s="525" t="s">
        <v>349</v>
      </c>
      <c r="C1" s="525"/>
      <c r="D1" s="525"/>
      <c r="E1" s="305" t="s">
        <v>405</v>
      </c>
    </row>
    <row r="2" spans="1:5" ht="13.5" customHeight="1" thickBot="1" x14ac:dyDescent="0.3">
      <c r="A2" s="539"/>
      <c r="B2" s="539"/>
      <c r="C2" s="539"/>
      <c r="D2" s="539"/>
      <c r="E2" s="540"/>
    </row>
    <row r="3" spans="1:5" ht="30.75" customHeight="1" thickBot="1" x14ac:dyDescent="0.3">
      <c r="A3" s="533" t="s">
        <v>2</v>
      </c>
      <c r="B3" s="541"/>
      <c r="C3" s="542" t="s">
        <v>3</v>
      </c>
      <c r="D3" s="534"/>
      <c r="E3" s="535"/>
    </row>
    <row r="4" spans="1:5" ht="66.75" customHeight="1" x14ac:dyDescent="0.25">
      <c r="A4" s="543" t="s">
        <v>842</v>
      </c>
      <c r="B4" s="544"/>
      <c r="C4" s="543" t="s">
        <v>843</v>
      </c>
      <c r="D4" s="547"/>
      <c r="E4" s="544"/>
    </row>
    <row r="5" spans="1:5" ht="66.75" customHeight="1" thickBot="1" x14ac:dyDescent="0.3">
      <c r="A5" s="545"/>
      <c r="B5" s="546"/>
      <c r="C5" s="545"/>
      <c r="D5" s="548"/>
      <c r="E5" s="546"/>
    </row>
    <row r="6" spans="1:5" ht="30.75" customHeight="1" thickBot="1" x14ac:dyDescent="0.3">
      <c r="A6" s="533" t="s">
        <v>4</v>
      </c>
      <c r="B6" s="534"/>
      <c r="C6" s="534"/>
      <c r="D6" s="534"/>
      <c r="E6" s="535"/>
    </row>
    <row r="7" spans="1:5" ht="403.5" customHeight="1" thickBot="1" x14ac:dyDescent="0.3">
      <c r="A7" s="536" t="s">
        <v>844</v>
      </c>
      <c r="B7" s="537"/>
      <c r="C7" s="537"/>
      <c r="D7" s="537"/>
      <c r="E7" s="538"/>
    </row>
  </sheetData>
  <mergeCells count="8">
    <mergeCell ref="A6:E6"/>
    <mergeCell ref="A7:E7"/>
    <mergeCell ref="B1:D1"/>
    <mergeCell ref="A2:E2"/>
    <mergeCell ref="A3:B3"/>
    <mergeCell ref="C3:E3"/>
    <mergeCell ref="A4:B5"/>
    <mergeCell ref="C4:E5"/>
  </mergeCells>
  <pageMargins left="0.70866141732283472" right="0.70866141732283472" top="0.74803149606299213" bottom="0.74803149606299213" header="0.31496062992125984" footer="0.31496062992125984"/>
  <pageSetup scale="56" orientation="landscape" horizontalDpi="4294967292" r:id="rId1"/>
  <headerFooter>
    <oddFooter>&amp;R&amp;G</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75"/>
  <sheetViews>
    <sheetView showGridLines="0" view="pageBreakPreview" zoomScale="70" zoomScaleNormal="85" zoomScaleSheetLayoutView="70" workbookViewId="0">
      <pane xSplit="1" ySplit="6" topLeftCell="B7" activePane="bottomRight" state="frozen"/>
      <selection pane="topRight"/>
      <selection pane="bottomLeft"/>
      <selection pane="bottomRight" activeCell="E8" sqref="E8"/>
    </sheetView>
  </sheetViews>
  <sheetFormatPr baseColWidth="10" defaultColWidth="14.28515625" defaultRowHeight="12.75" x14ac:dyDescent="0.25"/>
  <cols>
    <col min="1" max="1" width="17.85546875" style="205" customWidth="1"/>
    <col min="2" max="2" width="30.42578125" style="209" customWidth="1"/>
    <col min="3" max="4" width="18.85546875" style="209" bestFit="1" customWidth="1"/>
    <col min="5" max="5" width="16.42578125" style="272" customWidth="1"/>
    <col min="6" max="6" width="10.140625" style="272" customWidth="1"/>
    <col min="7" max="7" width="15.42578125" style="209" customWidth="1"/>
    <col min="8" max="8" width="10.140625" style="209" bestFit="1" customWidth="1"/>
    <col min="9" max="9" width="7.42578125" style="209" customWidth="1"/>
    <col min="10" max="10" width="14" style="209" customWidth="1"/>
    <col min="11" max="15" width="12.42578125" style="209" customWidth="1"/>
    <col min="16" max="16" width="3.85546875" style="209" customWidth="1"/>
    <col min="17" max="17" width="4.85546875" style="205" customWidth="1"/>
    <col min="18" max="18" width="6.42578125" style="205" customWidth="1"/>
    <col min="19" max="24" width="14" style="205" customWidth="1"/>
    <col min="25" max="28" width="11.42578125" style="205" customWidth="1"/>
    <col min="29" max="29" width="5.42578125" style="205" bestFit="1" customWidth="1"/>
    <col min="30" max="30" width="26.85546875" style="205" customWidth="1"/>
    <col min="31" max="35" width="22.85546875" style="209" customWidth="1"/>
    <col min="36" max="36" width="23.42578125" style="205" customWidth="1"/>
    <col min="37" max="264" width="11.42578125" style="205" customWidth="1"/>
    <col min="265" max="265" width="12.7109375" style="205" customWidth="1"/>
    <col min="266" max="266" width="47" style="205" customWidth="1"/>
    <col min="267" max="267" width="35" style="205" customWidth="1"/>
    <col min="268" max="16384" width="14.28515625" style="205"/>
  </cols>
  <sheetData>
    <row r="1" spans="1:37" ht="103.5" customHeight="1" thickBot="1" x14ac:dyDescent="0.35">
      <c r="A1" s="717"/>
      <c r="B1" s="718"/>
      <c r="C1" s="619" t="s">
        <v>143</v>
      </c>
      <c r="D1" s="619"/>
      <c r="E1" s="619"/>
      <c r="F1" s="619"/>
      <c r="G1" s="619"/>
      <c r="H1" s="619"/>
      <c r="I1" s="619"/>
      <c r="J1" s="619"/>
      <c r="K1" s="619"/>
      <c r="L1" s="619"/>
      <c r="M1" s="619"/>
      <c r="N1" s="619"/>
      <c r="O1" s="619"/>
      <c r="P1" s="619"/>
      <c r="Q1" s="619"/>
      <c r="R1" s="619"/>
      <c r="S1" s="619"/>
      <c r="T1" s="619"/>
      <c r="U1" s="619"/>
      <c r="V1" s="619"/>
      <c r="W1" s="634" t="s">
        <v>405</v>
      </c>
      <c r="X1" s="635"/>
    </row>
    <row r="2" spans="1:37" ht="15.75" customHeight="1" thickBot="1" x14ac:dyDescent="0.3">
      <c r="A2" s="74"/>
      <c r="B2" s="331"/>
      <c r="C2" s="331"/>
      <c r="D2" s="331"/>
      <c r="F2" s="331"/>
      <c r="G2" s="331"/>
      <c r="H2" s="331"/>
      <c r="I2" s="331"/>
      <c r="J2" s="128"/>
    </row>
    <row r="3" spans="1:37" s="189" customFormat="1" ht="15.75" thickBot="1" x14ac:dyDescent="0.25">
      <c r="A3" s="313" t="s">
        <v>222</v>
      </c>
      <c r="B3" s="639" t="str">
        <f>+IF('2 CONTEXTO E IDENTIFICACIÓN'!$B$3="","",'2 CONTEXTO E IDENTIFICACIÓN'!$B$3)</f>
        <v/>
      </c>
      <c r="C3" s="639"/>
      <c r="D3" s="639"/>
      <c r="E3" s="376"/>
      <c r="F3" s="377"/>
      <c r="G3" s="198"/>
      <c r="H3" s="198"/>
      <c r="I3" s="198"/>
      <c r="J3" s="198"/>
      <c r="K3" s="198"/>
      <c r="L3" s="198"/>
      <c r="M3" s="198"/>
      <c r="N3" s="198"/>
      <c r="O3" s="198"/>
      <c r="P3" s="198"/>
      <c r="Q3" s="198"/>
      <c r="R3" s="198"/>
      <c r="S3" s="198"/>
      <c r="T3" s="198"/>
      <c r="U3" s="198"/>
      <c r="V3" s="198"/>
      <c r="W3" s="198"/>
      <c r="X3" s="343"/>
      <c r="AE3" s="191"/>
      <c r="AF3" s="191"/>
      <c r="AG3" s="191"/>
      <c r="AH3" s="191"/>
      <c r="AI3" s="191"/>
    </row>
    <row r="4" spans="1:37" s="189" customFormat="1" ht="13.5" thickBot="1" x14ac:dyDescent="0.25">
      <c r="A4" s="280"/>
      <c r="D4" s="378"/>
      <c r="E4" s="136"/>
      <c r="F4" s="379"/>
      <c r="I4" s="660" t="s">
        <v>301</v>
      </c>
      <c r="J4" s="661"/>
      <c r="K4" s="661"/>
      <c r="L4" s="661"/>
      <c r="M4" s="661"/>
      <c r="N4" s="661"/>
      <c r="O4" s="662"/>
      <c r="R4" s="197"/>
      <c r="S4" s="198"/>
      <c r="T4" s="714" t="s">
        <v>17</v>
      </c>
      <c r="U4" s="715"/>
      <c r="V4" s="715"/>
      <c r="W4" s="715"/>
      <c r="X4" s="716"/>
      <c r="AE4" s="191"/>
      <c r="AF4" s="191"/>
      <c r="AG4" s="191"/>
      <c r="AH4" s="191"/>
      <c r="AI4" s="191"/>
    </row>
    <row r="5" spans="1:37" ht="15" customHeight="1" x14ac:dyDescent="0.25">
      <c r="A5" s="380"/>
      <c r="B5" s="381"/>
      <c r="C5" s="345"/>
      <c r="D5" s="381"/>
      <c r="E5" s="655" t="s">
        <v>302</v>
      </c>
      <c r="F5" s="655"/>
      <c r="G5" s="655"/>
      <c r="H5" s="345"/>
      <c r="I5" s="202"/>
      <c r="J5" s="203"/>
      <c r="K5" s="653" t="s">
        <v>17</v>
      </c>
      <c r="L5" s="653"/>
      <c r="M5" s="653"/>
      <c r="N5" s="653"/>
      <c r="O5" s="654"/>
      <c r="P5" s="345"/>
      <c r="R5" s="204"/>
      <c r="T5" s="206">
        <v>0.2</v>
      </c>
      <c r="U5" s="206">
        <v>0.4</v>
      </c>
      <c r="V5" s="206">
        <v>0.6</v>
      </c>
      <c r="W5" s="206">
        <v>0.8</v>
      </c>
      <c r="X5" s="207">
        <v>1</v>
      </c>
      <c r="Y5" s="208"/>
      <c r="Z5" s="208"/>
      <c r="AA5" s="208"/>
      <c r="AB5" s="208"/>
      <c r="AC5" s="208"/>
      <c r="AD5" s="208"/>
    </row>
    <row r="6" spans="1:37" ht="39.950000000000003" customHeight="1" x14ac:dyDescent="0.2">
      <c r="A6" s="346" t="s">
        <v>245</v>
      </c>
      <c r="B6" s="210" t="s">
        <v>236</v>
      </c>
      <c r="C6" s="210" t="s">
        <v>303</v>
      </c>
      <c r="D6" s="210" t="s">
        <v>195</v>
      </c>
      <c r="E6" s="210" t="s">
        <v>259</v>
      </c>
      <c r="F6" s="210" t="s">
        <v>17</v>
      </c>
      <c r="G6" s="210" t="s">
        <v>304</v>
      </c>
      <c r="H6" s="345"/>
      <c r="I6" s="204"/>
      <c r="J6" s="211"/>
      <c r="K6" s="212" t="s">
        <v>263</v>
      </c>
      <c r="L6" s="212" t="s">
        <v>265</v>
      </c>
      <c r="M6" s="212" t="s">
        <v>75</v>
      </c>
      <c r="N6" s="212" t="s">
        <v>270</v>
      </c>
      <c r="O6" s="213" t="s">
        <v>273</v>
      </c>
      <c r="P6" s="345"/>
      <c r="R6" s="204"/>
      <c r="S6" s="214"/>
      <c r="T6" s="212" t="s">
        <v>263</v>
      </c>
      <c r="U6" s="212" t="s">
        <v>265</v>
      </c>
      <c r="V6" s="212" t="s">
        <v>75</v>
      </c>
      <c r="W6" s="212" t="s">
        <v>270</v>
      </c>
      <c r="X6" s="213" t="s">
        <v>273</v>
      </c>
      <c r="Z6" s="208"/>
      <c r="AA6" s="208"/>
      <c r="AB6" s="215"/>
      <c r="AC6" s="215"/>
      <c r="AD6" s="215"/>
      <c r="AE6" s="215"/>
      <c r="AF6" s="215"/>
      <c r="AG6" s="215"/>
      <c r="AH6" s="215"/>
      <c r="AI6" s="215"/>
      <c r="AJ6" s="215"/>
      <c r="AK6" s="215"/>
    </row>
    <row r="7" spans="1:37" ht="30.95" customHeight="1" x14ac:dyDescent="0.2">
      <c r="A7" s="216" t="str">
        <f>'2 CONTEXTO E IDENTIFICACIÓN'!A8</f>
        <v>R1AJ</v>
      </c>
      <c r="B7" s="217" t="str">
        <f>+'2 CONTEXTO E IDENTIFICACIÓN'!E8</f>
        <v xml:space="preserve">Posibilidad de afectación reputacional  por quejas o denuncias de ciudadanos o grupos de valor debido a la extemporánea o imprecisa 
orientación a los usuarios en las casas de justicia. </v>
      </c>
      <c r="C7" s="269">
        <f>'5 VALORACIÓN DEL CONTROL'!T12</f>
        <v>0.16464000000000001</v>
      </c>
      <c r="D7" s="218">
        <f>'5 VALORACIÓN DEL CONTROL'!U12</f>
        <v>1</v>
      </c>
      <c r="E7" s="270" t="str">
        <f>+IF(C7=0,"",IF(C7&lt;=$R$11,$S$11,IF(C7&lt;=$R$10,$S$10,IF(C7&lt;=$R$9,$S$9,IF(C7&lt;=$R$8,$S$8,IF(C7&lt;=$R$7,$S$7,""))))))</f>
        <v>Muy Baja</v>
      </c>
      <c r="F7" s="270" t="str">
        <f>+IF(D7=0,"",IF(D7&lt;=$T$5,$T$6,IF(D7&lt;=$U$5,$U$6,IF(D7&lt;=$V$5,$V$6,IF(D7&lt;=$W$5,$W$6,IF(D7&lt;=$X$5,$X$6,""))))))</f>
        <v>Catastrófico</v>
      </c>
      <c r="G7" s="217" t="str">
        <f>+IF(E7=$S$7,IF(F7=$T$6,$T$7,IF(F7=$U$6,$U$7,IF(F7=$V$6,$V$7,IF(F7=$W$6,$W$7,IF(F7=$X$6,$X$7))))),IF(E7=$S$8,IF(F7=$T$6,$T$8,IF(F7=$U$6,$U$8,IF(F7=$V$6,$V$8,IF(F7=$W$6,$W$8,IF(F7=$X$6,$X$8))))),IF(E7=$S$9,IF(F7=$T$6,$T$9,IF(F7=$U$6,$U$9,IF(F7=$V$6,$V$9,IF(F7=$W$6,$W$9,IF(F7=$X$6,$X$9))))),IF(E7=$S$10,IF(F7=$T$6,$T$10,IF(F7=$U$6,$U$10,IF(F7=$V$6,$V$10,IF(F7=$W$6,$W$10,IF(F7=$X$6,$X$10))))),IF(E7=$S$11,IF(F7=$T$6,$T$11,IF(F7=$U$6,$U$11,IF(F7=$V$6,$V$11,IF(F7=$W$6,$W$11,IF(F7=$X$6,$X$11))))),"")))))</f>
        <v>Extremo</v>
      </c>
      <c r="H7" s="219"/>
      <c r="I7" s="656" t="s">
        <v>259</v>
      </c>
      <c r="J7" s="212" t="s">
        <v>272</v>
      </c>
      <c r="K7" s="220" t="str">
        <f>+IF(AND(E7=$S$7,F7=$T$6),A7,"")&amp;" "&amp;IF(AND(E8=$S$7,F8=$T$6),A8,"")&amp;" "&amp;IF(AND(E9=$S$7,F9=$T$6),A9,"")&amp;" "&amp;IF(AND(E10=$S$7,F10=$T$6),A10,"")&amp;" "&amp;IF(AND(E11=$S$7,F11=$T$6),A11,"")&amp;" "&amp;IF(AND(E12=$S$7,F12=$T$6),A12,"")&amp;" "&amp;IF(AND(E13=$S$7,F13=$T$6),A13,"")&amp;" "&amp;IF(AND(E14=$S$7,F14=$T$6),A14,"")&amp;" "&amp;IF(AND(E15=$S$7,F15=$T$6),A15,"")&amp;" "&amp;IF(AND(E16=$S$7,F16=$T$6),A16,"")&amp;" "&amp;IF(AND(E17=$S$7,F17=$T$6),A17,"")&amp;" "&amp;IF(AND(E18=$S$7,F18=$T$6),A18,"")&amp;" "&amp;IF(AND(E19=$S$7,F19=$T$6),A19,"")&amp;" "&amp;IF(AND(E20=$S$7,F20=$T$6),A20,"")&amp;" "&amp;IF(AND(E21=$S$7,F21=$T$6),A21,"")&amp;" "&amp;IF(AND(E22=$S$7,F22=$T$6),A22,"")&amp;" "&amp;IF(AND(E23=$S$7,F23=$T$6),A23,"")&amp;" "&amp;IF(AND(E24=$S$7,F24=$T$6),A24,"")&amp;" "&amp;IF(AND(E25=$S$7,F25=$T$6),A25,"")&amp;" "&amp;IF(AND(E26=$S$7,F26=$T$6),A26,"")</f>
        <v xml:space="preserve">                   </v>
      </c>
      <c r="L7" s="220" t="str">
        <f>+IF(AND(E7=$S$7,F7=$U$6),A7,"")&amp;" "&amp;IF(AND(E8=$S$7,F8=$U$6),A8,"")&amp;" "&amp;IF(AND(E9=$S$7,F9=$U$6),A9,"")&amp;" "&amp;IF(AND(E10=$S$7,F10=$U$6),A10,"")&amp;" "&amp;IF(AND(E11=$S$7,F11=$U$6),A11,"")&amp;" "&amp;IF(AND(E12=$S$7,F12=$U$6),A12,"")&amp;" "&amp;IF(AND(E13=$S$7,F13=$U$6),A13,"")&amp;" "&amp;IF(AND(E14=$S$7,F14=$U$6),A14,"")&amp;" "&amp;IF(AND(E15=$S$7,F15=$U$6),A15,"")&amp;" "&amp;IF(AND(E16=$S$7,F16=$U$6),A16,"")&amp;" "&amp;IF(AND(E17=$S$7,F17=$U$6),A17,"")&amp;" "&amp;IF(AND(E18=$S$7,F18=$U$6),A18,"")&amp;" "&amp;IF(AND(E19=$S$7,F19=$U$6),A19,"")&amp;" "&amp;IF(AND(E20=$S$7,F20=$U$6),A20,"")&amp;" "&amp;IF(AND(E21=$S$7,F21=$U$6),A21,"")&amp;" "&amp;IF(AND(E22=$S$7,F22=$U$6),A22,"")&amp;" "&amp;IF(AND(E23=$S$7,F23=$U$6),A23,"")&amp;" "&amp;IF(AND(E24=$S$7,F24=$U$6),A24,"")&amp;" "&amp;IF(AND(E25=$S$7,F25=$U$6),A25,"")&amp;" "&amp;IF(AND(E26=$S$7,F26=$U$6),A26,"")</f>
        <v xml:space="preserve">                   </v>
      </c>
      <c r="M7" s="220" t="str">
        <f>+IF(AND(E7=$S$7,F7=$V$6),A7,"")&amp;" "&amp;IF(AND(E8=$S$7,F8=$V$6),A8,"")&amp;" "&amp;IF(AND(E9=$S$7,F9=$V$6),A9,"")&amp;" "&amp;IF(AND(E10=$S$7,F10=$V$6),A10,"")&amp;" "&amp;IF(AND(E11=$S$7,F11=$V$6),A11,"")&amp;" "&amp;IF(AND(E12=$S$7,F12=$V$6),A12,"")&amp;" "&amp;IF(AND(E13=$S$7,F13=$V$6),A13,"")&amp;" "&amp;IF(AND(E14=$S$7,F14=$V$6),A14,"")&amp;" "&amp;IF(AND(E15=$S$7,F15=$V$6),A15,"")&amp;" "&amp;IF(AND(E16=$S$7,F16=$V$6),A16,"")&amp;" "&amp;IF(AND(E17=$S$7,F17=$V$6),A17,"")&amp;" "&amp;IF(AND(E18=$S$7,F18=$V$6),A18,"")&amp;" "&amp;IF(AND(E19=$S$7,F19=$V$6),A19,"")&amp;" "&amp;IF(AND(E20=$S$7,F20=$V$6),A20,"")&amp;" "&amp;IF(AND(E21=$S$7,F21=$V$6),A21,"")&amp;" "&amp;IF(AND(E22=$S$7,F22=$V$6),A22,"")&amp;" "&amp;IF(AND(E23=$S$7,F23=$V$6),A23,"")&amp;" "&amp;IF(AND(E24=$S$7,F24=$V$6),A24,"")&amp;" "&amp;IF(AND(E25=$S$7,F25=$V$6),A25,"")&amp;" "&amp;IF(AND(E26=$S$7,F26=$V$6),A26,"")</f>
        <v xml:space="preserve">                   </v>
      </c>
      <c r="N7" s="220" t="str">
        <f>+IF(AND(E7=$S$7,F7=$W$6),A7,"")&amp;" "&amp;IF(AND(E8=$S$7,F8=$W$6),A8,"")&amp;" "&amp;IF(AND(E9=$S$7,F9=$W$6),A9,"")&amp;" "&amp;IF(AND(E10=$S$7,F10=$W$6),A10,"")&amp;" "&amp;IF(AND(E11=$S$7,F11=$W$6),A11,"")&amp;" "&amp;IF(AND(E12=$S$7,F12=$W$6),A12,"")&amp;" "&amp;IF(AND(E13=$S$7,F13=$W$6),A13,"")&amp;" "&amp;IF(AND(E14=$S$7,F14=$W$6),A14,"")&amp;" "&amp;IF(AND(E15=$S$7,F15=$W$6),A15,"")&amp;" "&amp;IF(AND(E16=$S$7,F16=$W$6),A16,"")&amp;" "&amp;IF(AND(E17=$S$7,F17=$W$6),A17,"")&amp;" "&amp;IF(AND(E18=$S$7,F18=$W$6),A18,"")&amp;" "&amp;IF(AND(E19=$S$7,F19=$W$6),A19,"")&amp;" "&amp;IF(AND(E20=$S$7,F20=$W$6),A20,"")&amp;" "&amp;IF(AND(E21=$S$7,F21=$W$6),A21,"")&amp;" "&amp;IF(AND(E22=$S$7,F22=$W$6),A22,"")&amp;" "&amp;IF(AND(E23=$S$7,F23=$W$6),A23,"")&amp;" "&amp;IF(AND(E24=$S$7,F24=$W$6),A24,"")&amp;" "&amp;IF(AND(E25=$S$7,F25=$W$6),A25,"")&amp;" "&amp;IF(AND(E26=$S$7,F26=$W$6),A26,"")</f>
        <v xml:space="preserve">                   </v>
      </c>
      <c r="O7" s="221" t="str">
        <f>+IF(AND(E7=$S$7,F7=$X$6),A7,"")&amp;" "&amp;IF(AND(E8=$S$7,F8=$X$6),A8,"")&amp;" "&amp;IF(AND(E9=$S$7,F9=$X$6),A9,"")&amp;" "&amp;IF(AND(E10=$S$7,F10=$X$6),A10,"")&amp;" "&amp;IF(AND(E11=$S$7,F11=$X$6),A11,"")&amp;" "&amp;IF(AND(E12=$S$7,F12=$X$6),A12,"")&amp;" "&amp;IF(AND(E13=$S$7,F13=$X$6),A13,"")&amp;" "&amp;IF(AND(E14=$S$7,F14=$X$6),A14,"")&amp;" "&amp;IF(AND(E15=$S$7,F15=$X$6),A15,"")&amp;" "&amp;IF(AND(E16=$S$7,F16=$X$6),A16,"")&amp;" "&amp;IF(AND(E17=$S$7,F17=$X$6),A17,"")&amp;" "&amp;IF(AND(E18=$S$7,F18=$X$6),A18,"")&amp;" "&amp;IF(AND(E19=$S$7,F19=$X$6),A19,"")&amp;" "&amp;IF(AND(E20=$S$7,F20=$X$6),A20,"")&amp;" "&amp;IF(AND(E21=$S$7,F21=$X$6),A21,"")&amp;" "&amp;IF(AND(E22=$S$7,F22=$X$6),A22,"")&amp;" "&amp;IF(AND(E23=$S$7,F23=$X$6),A23,"")&amp;" "&amp;IF(AND(E24=$S$7,F24=$X$6),A24,"")&amp;" "&amp;IF(AND(E25=$S$7,F25=$X$6),A25,"")&amp;" "&amp;IF(AND(E26=$S$7,F26=$X$6),A26,"")</f>
        <v xml:space="preserve">                   </v>
      </c>
      <c r="P7" s="219"/>
      <c r="Q7" s="711" t="s">
        <v>259</v>
      </c>
      <c r="R7" s="222">
        <v>1</v>
      </c>
      <c r="S7" s="212" t="s">
        <v>272</v>
      </c>
      <c r="T7" s="220" t="s">
        <v>278</v>
      </c>
      <c r="U7" s="220" t="s">
        <v>278</v>
      </c>
      <c r="V7" s="220" t="s">
        <v>278</v>
      </c>
      <c r="W7" s="220" t="s">
        <v>278</v>
      </c>
      <c r="X7" s="221" t="s">
        <v>279</v>
      </c>
      <c r="Z7" s="208"/>
      <c r="AA7" s="208"/>
      <c r="AB7" s="215"/>
      <c r="AC7" s="215"/>
      <c r="AD7" s="215"/>
      <c r="AE7" s="223"/>
      <c r="AF7" s="223"/>
      <c r="AG7" s="223"/>
      <c r="AH7" s="223"/>
      <c r="AI7" s="223"/>
      <c r="AJ7" s="215"/>
      <c r="AK7" s="215"/>
    </row>
    <row r="8" spans="1:37" ht="30.95" customHeight="1" x14ac:dyDescent="0.2">
      <c r="A8" s="216" t="str">
        <f>'2 CONTEXTO E IDENTIFICACIÓN'!A9</f>
        <v>R2AJ</v>
      </c>
      <c r="B8" s="217" t="str">
        <f>+'2 CONTEXTO E IDENTIFICACIÓN'!E9</f>
        <v>Posibilidad de afectación reputacional por la imposibilidad de garantizar la adecuada atención de usuarios en los equipamientos de Justicia de forma presencial y virtual debido a la desvinculación de entidades operadoras al programa de casas de justicia</v>
      </c>
      <c r="C8" s="269">
        <f>'5 VALORACIÓN DEL CONTROL'!T18</f>
        <v>0.12959999999999999</v>
      </c>
      <c r="D8" s="269">
        <f>'5 VALORACIÓN DEL CONTROL'!U18</f>
        <v>0.4</v>
      </c>
      <c r="E8" s="270" t="str">
        <f t="shared" ref="E8:E12" si="0">+IF(C8=0,"",IF(C8&lt;=$R$11,$S$11,IF(C8&lt;=$R$10,$S$10,IF(C8&lt;=$R$9,$S$9,IF(C8&lt;=$R$8,$S$8,IF(C8&lt;=$R$7,$S$7,""))))))</f>
        <v>Muy Baja</v>
      </c>
      <c r="F8" s="270" t="str">
        <f t="shared" ref="F8:F12" si="1">+IF(D8=0,"",IF(D8&lt;=$T$5,$T$6,IF(D8&lt;=$U$5,$U$6,IF(D8&lt;=$V$5,$V$6,IF(D8&lt;=$W$5,$W$6,IF(D8&lt;=$X$5,$X$6,""))))))</f>
        <v>Menor</v>
      </c>
      <c r="G8" s="217" t="str">
        <f t="shared" ref="G8:G12" si="2">+IF(E8=$S$7,IF(F8=$T$6,$T$7,IF(F8=$U$6,$U$7,IF(F8=$V$6,$V$7,IF(F8=$W$6,$W$7,IF(F8=$X$6,$X$7))))),IF(E8=$S$8,IF(F8=$T$6,$T$8,IF(F8=$U$6,$U$8,IF(F8=$V$6,$V$8,IF(F8=$W$6,$W$8,IF(F8=$X$6,$X$8))))),IF(E8=$S$9,IF(F8=$T$6,$T$9,IF(F8=$U$6,$U$9,IF(F8=$V$6,$V$9,IF(F8=$W$6,$W$9,IF(F8=$X$6,$X$9))))),IF(E8=$S$10,IF(F8=$T$6,$T$10,IF(F8=$U$6,$U$10,IF(F8=$V$6,$V$10,IF(F8=$W$6,$W$10,IF(F8=$X$6,$X$10))))),IF(E8=$S$11,IF(F8=$T$6,$T$11,IF(F8=$U$6,$U$11,IF(F8=$V$6,$V$11,IF(F8=$W$6,$W$11,IF(F8=$X$6,$X$11))))),"")))))</f>
        <v>Bajo</v>
      </c>
      <c r="H8" s="219"/>
      <c r="I8" s="656"/>
      <c r="J8" s="212" t="s">
        <v>269</v>
      </c>
      <c r="K8" s="224" t="str">
        <f>+IF(AND(E7=$S$8,F7=$T$6),A7,"")&amp;" "&amp;IF(AND(E8=$S$8,F8=$T$6),A8,"")&amp;" "&amp;IF(AND(E9=$S$8,F9=$T$6),A9,"")&amp;" "&amp;IF(AND(E10=$S$8,F10=$T$6),A10,"")&amp;" "&amp;IF(AND(E11=$S$8,F11=$T$6),A11,"")&amp;" "&amp;IF(AND(E12=$S$8,F12=$T$6),A12,"")&amp;" "&amp;IF(AND(E13=$S$8,F13=$T$6),A13,"")&amp;" "&amp;IF(AND(E14=$S$8,F14=$T$6),A14,"")&amp;" "&amp;IF(AND(E15=$S$8,F15=$T$6),A15,"")&amp;" "&amp;IF(AND(E16=$S$8,F16=$T$6),A16,"")&amp;" "&amp;IF(AND(E17=$S$8,F17=$T$6),A17,"")&amp;" "&amp;IF(AND(E18=$S$8,F18=$T$6),A18,"")&amp;" "&amp;IF(AND(E19=$S$8,F19=$T$6),A19,"")&amp;" "&amp;IF(AND(E20=$S$8,F20=$T$6),A20,"")&amp;" "&amp;IF(AND(E21=$S$8,F21=$T$6),A21,"")&amp;" "&amp;IF(AND(E22=$S$8,F22=$T$6),A22,"")&amp;" "&amp;IF(AND(E23=$S$8,F23=$T$6),A23,"")&amp;" "&amp;IF(AND(E24=$S$8,F24=$T$6),A24,"")&amp;" "&amp;IF(AND(E25=$S$8,F25=$T$6),A25,"")&amp;" "&amp;IF(AND(E26=$S$8,F26=$T$6),A26,"")</f>
        <v xml:space="preserve">                   </v>
      </c>
      <c r="L8" s="224" t="str">
        <f>+IF(AND(E7=$S$8,F7=$U$6),A7,"")&amp;" "&amp;IF(AND(E8=$S$8,F8=$U$6),A8,"")&amp;" "&amp;IF(AND(E9=$S$8,F9=$U$6),A9,"")&amp;" "&amp;IF(AND(E10=$S$8,F10=$U$6),A10,"")&amp;" "&amp;IF(AND(E11=$S$8,F11=$U$6),A11,"")&amp;" "&amp;IF(AND(E12=$S$8,F12=$U$6),A12,"")&amp;" "&amp;IF(AND(E13=$S$8,F13=$U$6),A13,"")&amp;" "&amp;IF(AND(E14=$S$8,F14=$U$6),A14,"")&amp;" "&amp;IF(AND(E15=$S$8,F15=$U$6),A15,"")&amp;" "&amp;IF(AND(E16=$S$8,F16=$U$6),A16,"")&amp;" "&amp;IF(AND(E17=$S$8,F17=$U$6),A17,"")&amp;" "&amp;IF(AND(E18=$S$8,F18=$U$6),A18,"")&amp;" "&amp;IF(AND(E19=$S$8,F19=$U$6),A19,"")&amp;" "&amp;IF(AND(E20=$S$8,F20=$U$6),A20,"")&amp;" "&amp;IF(AND(E21=$S$8,F21=$U$6),A21,"")&amp;" "&amp;IF(AND(E22=$S$8,F22=$U$6),A22,"")&amp;" "&amp;IF(AND(E23=$S$8,F23=$U$6),A23,"")&amp;" "&amp;IF(AND(E24=$S$8,F24=$U$6),A24,"")&amp;" "&amp;IF(AND(E25=$S$8,F25=$U$6),A25,"")&amp;" "&amp;IF(AND(E26=$S$8,F26=$U$6),A26,"")</f>
        <v xml:space="preserve">                   </v>
      </c>
      <c r="M8" s="220" t="str">
        <f>+IF(AND(E7=$S$8,F7=$V$6),A7,"")&amp;" "&amp;IF(AND(E8=$S$8,F8=$V$6),A8,"")&amp;" "&amp;IF(AND(E9=$S$8,F9=$V$6),A9,"")&amp;" "&amp;IF(AND(E10=$S$8,F10=$V$6),A10,"")&amp;" "&amp;IF(AND(E11=$S$8,F11=$V$6),A11,"")&amp;" "&amp;IF(AND(E12=$S$8,F12=$V$6),A12,"")&amp;" "&amp;IF(AND(E13=$S$8,F13=$V$6),A13,"")&amp;" "&amp;IF(AND(E14=$S$8,F14=$V$6),A14,"")&amp;" "&amp;IF(AND(E15=$S$8,F15=$V$6),A15,"")&amp;" "&amp;IF(AND(E16=$S$8,F16=$V$6),A16,"")&amp;" "&amp;IF(AND(E17=$S$8,F17=$V$6),A17,"")&amp;" "&amp;IF(AND(E18=$S$8,F18=$V$6),A18,"")&amp;" "&amp;IF(AND(E19=$S$8,F19=$V$6),A19,"")&amp;" "&amp;IF(AND(E20=$S$8,F20=$V$6),A20,"")&amp;" "&amp;IF(AND(E21=$S$8,F21=$V$6),A21,"")&amp;" "&amp;IF(AND(E22=$S$8,F22=$V$6),A22,"")&amp;" "&amp;IF(AND(E23=$S$8,F23=$V$6),A23,"")&amp;" "&amp;IF(AND(E24=$S$8,F24=$V$6),A24,"")&amp;" "&amp;IF(AND(E25=$S$8,F25=$V$6),A25,"")&amp;" "&amp;IF(AND(E26=$S$8,F26=$V$6),A26,"")</f>
        <v xml:space="preserve">                   </v>
      </c>
      <c r="N8" s="220" t="str">
        <f>+IF(AND(E7=$S$8,F7=$W$6),A7,"")&amp;" "&amp;IF(AND(E8=$S$8,F8=$W$6),A8,"")&amp;" "&amp;IF(AND(E9=$S$8,F9=$W$6),A9,"")&amp;" "&amp;IF(AND(E10=$S$8,F10=$W$6),A10,"")&amp;" "&amp;IF(AND(E11=$S$8,F11=$W$6),A11,"")&amp;" "&amp;IF(AND(E12=$S$8,F12=$W$6),A12,"")&amp;" "&amp;IF(AND(E13=$S$8,F13=$W$6),A13,"")&amp;" "&amp;IF(AND(E14=$S$8,F14=$W$6),A14,"")&amp;" "&amp;IF(AND(E15=$S$8,F15=$W$6),A15,"")&amp;" "&amp;IF(AND(E16=$S$8,F16=$W$6),A16,"")&amp;" "&amp;IF(AND(E17=$S$8,F17=$W$6),A17,"")&amp;" "&amp;IF(AND(E18=$S$8,F18=$W$6),A18,"")&amp;" "&amp;IF(AND(E19=$S$8,F19=$W$6),A19,"")&amp;" "&amp;IF(AND(E20=$S$8,F20=$W$6),A20,"")&amp;" "&amp;IF(AND(E21=$S$8,F21=$W$6),A21,"")&amp;" "&amp;IF(AND(E22=$S$8,F22=$W$6),A22,"")&amp;" "&amp;IF(AND(E23=$S$8,F23=$W$6),A23,"")&amp;" "&amp;IF(AND(E24=$S$8,F24=$W$6),A24,"")&amp;" "&amp;IF(AND(E25=$S$8,F25=$W$6),A25,"")&amp;" "&amp;IF(AND(E26=$S$8,F26=$W$6),A26,"")</f>
        <v xml:space="preserve">                   </v>
      </c>
      <c r="O8" s="221" t="str">
        <f>+IF(AND(E7=$S$8,F7=$X$6),A7,"")&amp;" "&amp;IF(AND(E8=$S$8,F8=$X$6),A8,"")&amp;" "&amp;IF(AND(E9=$S$8,F9=$X$6),A9,"")&amp;" "&amp;IF(AND(E10=$S$8,F10=$X$6),A10,"")&amp;" "&amp;IF(AND(E11=$S$8,F11=$X$6),A11,"")&amp;" "&amp;IF(AND(E12=$S$8,F12=$X$6),A12,"")&amp;" "&amp;IF(AND(E13=$S$8,F13=$X$6),A13,"")&amp;" "&amp;IF(AND(E14=$S$8,F14=$X$6),A14,"")&amp;" "&amp;IF(AND(E15=$S$8,F15=$X$6),A15,"")&amp;" "&amp;IF(AND(E16=$S$8,F16=$X$6),A16,"")&amp;" "&amp;IF(AND(E17=$S$8,F17=$X$6),A17,"")&amp;" "&amp;IF(AND(E18=$S$8,F18=$X$6),A18,"")&amp;" "&amp;IF(AND(E19=$S$8,F19=$X$6),A19,"")&amp;" "&amp;IF(AND(E20=$S$8,F20=$X$6),A20,"")&amp;" "&amp;IF(AND(E21=$S$8,F21=$X$6),A21,"")&amp;" "&amp;IF(AND(E22=$S$8,F22=$X$6),A22,"")&amp;" "&amp;IF(AND(E23=$S$8,F23=$X$6),A23,"")&amp;" "&amp;IF(AND(E24=$S$8,F24=$X$6),A24,"")&amp;" "&amp;IF(AND(E25=$S$8,F25=$X$6),A25,"")&amp;" "&amp;IF(AND(E26=$S$8,F26=$X$6),A26,"")</f>
        <v xml:space="preserve">                   </v>
      </c>
      <c r="P8" s="219"/>
      <c r="Q8" s="712"/>
      <c r="R8" s="222">
        <v>0.8</v>
      </c>
      <c r="S8" s="212" t="s">
        <v>269</v>
      </c>
      <c r="T8" s="224" t="s">
        <v>75</v>
      </c>
      <c r="U8" s="224" t="s">
        <v>75</v>
      </c>
      <c r="V8" s="220" t="s">
        <v>278</v>
      </c>
      <c r="W8" s="220" t="s">
        <v>278</v>
      </c>
      <c r="X8" s="221" t="s">
        <v>279</v>
      </c>
      <c r="Z8" s="208"/>
      <c r="AA8" s="208"/>
      <c r="AB8" s="215"/>
      <c r="AC8" s="225"/>
      <c r="AD8" s="226"/>
      <c r="AE8" s="223"/>
      <c r="AF8" s="223"/>
      <c r="AG8" s="223"/>
      <c r="AH8" s="223"/>
      <c r="AI8" s="223"/>
      <c r="AJ8" s="215"/>
      <c r="AK8" s="215"/>
    </row>
    <row r="9" spans="1:37" ht="30.95" customHeight="1" x14ac:dyDescent="0.2">
      <c r="A9" s="216" t="str">
        <f>'2 CONTEXTO E IDENTIFICACIÓN'!A10</f>
        <v>R3AJ</v>
      </c>
      <c r="B9" s="217" t="str">
        <f>+'2 CONTEXTO E IDENTIFICACIÓN'!E10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269">
        <f>'5 VALORACIÓN DEL CONTROL'!T24</f>
        <v>0.10584</v>
      </c>
      <c r="D9" s="269">
        <f>'5 VALORACIÓN DEL CONTROL'!U24</f>
        <v>0.2</v>
      </c>
      <c r="E9" s="270" t="str">
        <f t="shared" si="0"/>
        <v>Muy Baja</v>
      </c>
      <c r="F9" s="270" t="str">
        <f t="shared" si="1"/>
        <v>Leve</v>
      </c>
      <c r="G9" s="217" t="str">
        <f t="shared" si="2"/>
        <v>Bajo</v>
      </c>
      <c r="H9" s="219"/>
      <c r="I9" s="656"/>
      <c r="J9" s="212" t="s">
        <v>267</v>
      </c>
      <c r="K9" s="224" t="str">
        <f>+IF(AND(E7=$S$9,F7=$T$6),A7,"")&amp;" "&amp;IF(AND(E8=$S$9,F8=$T$6),A8,"")&amp;" "&amp;IF(AND(E9=$S$9,F9=$T$6),A9,"")&amp;" "&amp;IF(AND(E10=$S$9,F10=$T$6),A10,"")&amp;" "&amp;IF(AND(E11=$S$9,F11=$T$6),A11,"")&amp;" "&amp;IF(AND(E12=$S$9,F12=$T$6),A12,"")&amp;" "&amp;IF(AND(E13=$S$9,F13=$T$6),A13,"")&amp;" "&amp;IF(AND(E14=$S$9,F14=$T$6),A14,"")&amp;" "&amp;IF(AND(E15=$S$9,F15=$T$6),A15,"")&amp;" "&amp;IF(AND(E16=$S$9,F16=$T$6),A16,"")&amp;" "&amp;IF(AND(E17=$S$9,F17=$T$6),A17,"")&amp;" "&amp;IF(AND(E18=$S$9,F18=$T$6),A18,"")&amp;" "&amp;IF(AND(E19=$S$9,F19=$T$6),A19,"")&amp;" "&amp;IF(AND(E20=$S$9,F20=$T$6),A20,"")&amp;" "&amp;IF(AND(E21=$S$9,F21=$T$6),A21,"")&amp;" "&amp;IF(AND(E22=$S$9,F22=$T$6),A22,"")&amp;" "&amp;IF(AND(E23=$S$9,F23=$T$6),A23,"")&amp;" "&amp;IF(AND(E24=$S$9,F24=$T$6),A24,"")&amp;" "&amp;IF(AND(E25=$S$9,F25=$T$6),A25,"")&amp;" "&amp;IF(AND(E26=$S$9,F26=$T$6),A26,"")</f>
        <v xml:space="preserve">   R5AJ                </v>
      </c>
      <c r="L9" s="224" t="str">
        <f>+IF(AND(E7=$S$9,F7=$U$6),A7,"")&amp;" "&amp;IF(AND(E8=$S$9,F8=$U$6),A8,"")&amp;" "&amp;IF(AND(E9=$S$9,F9=$U$6),A9,"")&amp;" "&amp;IF(AND(E10=$S$9,F10=$U$6),A10,"")&amp;" "&amp;IF(AND(E11=$S$9,F11=$U$6),A11,"")&amp;" "&amp;IF(AND(E12=$S$9,F12=$U$6),A12,"")&amp;" "&amp;IF(AND(E13=$S$9,F13=$U$6),A13,"")&amp;" "&amp;IF(AND(E14=$S$9,F14=$U$6),A14,"")&amp;" "&amp;IF(AND(E15=$S$9,F15=$U$6),A15,"")&amp;" "&amp;IF(AND(E16=$S$9,F16=$U$6),A16,"")&amp;" "&amp;IF(AND(E17=$S$9,F17=$U$6),A17,"")&amp;" "&amp;IF(AND(E18=$S$9,F18=$U$6),A18,"")&amp;" "&amp;IF(AND(E19=$S$9,F19=$U$6),A19,"")&amp;" "&amp;IF(AND(E20=$S$9,F20=$U$6),A20,"")&amp;" "&amp;IF(AND(E21=$S$9,F21=$U$6),A21,"")&amp;" "&amp;IF(AND(E22=$S$9,F22=$U$6),A22,"")&amp;" "&amp;IF(AND(E23=$S$9,F23=$U$6),A23,"")&amp;" "&amp;IF(AND(E24=$S$9,F24=$U$6),A24,"")&amp;" "&amp;IF(AND(E25=$S$9,F25=$U$6),A25,"")&amp;" "&amp;IF(AND(E26=$S$9,F26=$U$6),A26,"")</f>
        <v xml:space="preserve">       R1CID            </v>
      </c>
      <c r="M9" s="224" t="str">
        <f>+IF(AND(E7=$S$9,F7=$V$6),A7,"")&amp;" "&amp;IF(AND(E8=$S$9,F8=$V$6),A8,"")&amp;" "&amp;IF(AND(E9=$S$9,F9=$V$6),A9,"")&amp;" "&amp;IF(AND(E10=$S$9,F10=$V$6),A10,"")&amp;" "&amp;IF(AND(E11=$S$9,F11=$V$6),A11,"")&amp;" "&amp;IF(AND(E12=$S$9,F12=$V$6),A12,"")&amp;" "&amp;IF(AND(E13=$S$9,F13=$V$6),A13,"")&amp;" "&amp;IF(AND(E14=$S$9,F14=$V$6),A14,"")&amp;" "&amp;IF(AND(E15=$S$9,F15=$V$6),A15,"")&amp;" "&amp;IF(AND(E16=$S$9,F16=$V$6),A16,"")&amp;" "&amp;IF(AND(E17=$S$9,F17=$V$6),A17,"")&amp;" "&amp;IF(AND(E18=$S$9,F18=$V$6),A18,"")&amp;" "&amp;IF(AND(E19=$S$9,F19=$V$6),A19,"")&amp;" "&amp;IF(AND(E20=$S$9,F20=$V$6),A20,"")&amp;" "&amp;IF(AND(E21=$S$9,F21=$V$6),A21,"")&amp;" "&amp;IF(AND(E22=$S$9,F22=$V$6),A22,"")&amp;" "&amp;IF(AND(E23=$S$9,F23=$V$6),A23,"")&amp;" "&amp;IF(AND(E24=$S$9,F24=$V$6),A24,"")&amp;" "&amp;IF(AND(E25=$S$9,F25=$V$6),A25,"")&amp;" "&amp;IF(AND(E26=$S$9,F26=$V$6),A26,"")</f>
        <v xml:space="preserve">     R7AJ      R3FI        </v>
      </c>
      <c r="N9" s="220" t="str">
        <f>+IF(AND(E7=$S$9,F7=$W$6),A7,"")&amp;" "&amp;IF(AND(E8=$S$9,F8=$W$6),A8,"")&amp;" "&amp;IF(AND(E9=$S$9,F9=$W$6),A9,"")&amp;" "&amp;IF(AND(E10=$S$9,F10=$W$6),A10,"")&amp;" "&amp;IF(AND(E11=$S$9,F11=$W$6),A11,"")&amp;" "&amp;IF(AND(E12=$S$9,F12=$W$6),A12,"")&amp;" "&amp;IF(AND(E13=$S$9,F13=$W$6),A13,"")&amp;" "&amp;IF(AND(E14=$S$9,F14=$W$6),A14,"")&amp;" "&amp;IF(AND(E15=$S$9,F15=$W$6),A15,"")&amp;" "&amp;IF(AND(E16=$S$9,F16=$W$6),A16,"")&amp;" "&amp;IF(AND(E17=$S$9,F17=$W$6),A17,"")&amp;" "&amp;IF(AND(E18=$S$9,F18=$W$6),A18,"")&amp;" "&amp;IF(AND(E19=$S$9,F19=$W$6),A19,"")&amp;" "&amp;IF(AND(E20=$S$9,F20=$W$6),A20,"")&amp;" "&amp;IF(AND(E21=$S$9,F21=$W$6),A21,"")&amp;" "&amp;IF(AND(E22=$S$9,F22=$W$6),A22,"")&amp;" "&amp;IF(AND(E23=$S$9,F23=$W$6),A23,"")&amp;" "&amp;IF(AND(E24=$S$9,F24=$W$6),A24,"")&amp;" "&amp;IF(AND(E25=$S$9,F25=$W$6),A25,"")&amp;" "&amp;IF(AND(E26=$S$9,F26=$W$6),A26,"")</f>
        <v xml:space="preserve">    R6AJ  R1AR             </v>
      </c>
      <c r="O9" s="221" t="str">
        <f>+IF(AND(E7=$S$9,F7=$X$6),A7,"")&amp;" "&amp;IF(AND(E8=$S$9,F8=$X$6),A8,"")&amp;" "&amp;IF(AND(E9=$S$9,F9=$X$6),A9,"")&amp;" "&amp;IF(AND(E10=$S$9,F10=$X$6),A10,"")&amp;" "&amp;IF(AND(E11=$S$9,F11=$X$6),A11,"")&amp;" "&amp;IF(AND(E12=$S$9,F12=$X$6),A12,"")&amp;" "&amp;IF(AND(E13=$S$9,F13=$X$6),A13,"")&amp;" "&amp;IF(AND(E14=$S$9,F14=$X$6),A14,"")&amp;" "&amp;IF(AND(E15=$S$9,F15=$X$6),A15,"")&amp;" "&amp;IF(AND(E16=$S$9,F16=$X$6),A16,"")&amp;" "&amp;IF(AND(E17=$S$9,F17=$X$6),A17,"")&amp;" "&amp;IF(AND(E18=$S$9,F18=$X$6),A18,"")&amp;" "&amp;IF(AND(E19=$S$9,F19=$X$6),A19,"")&amp;" "&amp;IF(AND(E20=$S$9,F20=$X$6),A20,"")&amp;" "&amp;IF(AND(E21=$S$9,F21=$X$6),A21,"")&amp;" "&amp;IF(AND(E22=$S$9,F22=$X$6),A22,"")&amp;" "&amp;IF(AND(E23=$S$9,F23=$X$6),A23,"")&amp;" "&amp;IF(AND(E24=$S$9,F24=$X$6),A24,"")&amp;" "&amp;IF(AND(E25=$S$9,F25=$X$6),A25,"")&amp;" "&amp;IF(AND(E26=$S$9,F26=$X$6),A26,"")</f>
        <v xml:space="preserve">                   </v>
      </c>
      <c r="P9" s="219"/>
      <c r="Q9" s="712"/>
      <c r="R9" s="222">
        <v>0.6</v>
      </c>
      <c r="S9" s="212" t="s">
        <v>267</v>
      </c>
      <c r="T9" s="224" t="s">
        <v>75</v>
      </c>
      <c r="U9" s="224" t="s">
        <v>75</v>
      </c>
      <c r="V9" s="224" t="s">
        <v>75</v>
      </c>
      <c r="W9" s="220" t="s">
        <v>278</v>
      </c>
      <c r="X9" s="221" t="s">
        <v>279</v>
      </c>
      <c r="Z9" s="208"/>
      <c r="AA9" s="208"/>
      <c r="AB9" s="215"/>
      <c r="AC9" s="225"/>
      <c r="AD9" s="226"/>
      <c r="AE9" s="223"/>
      <c r="AF9" s="223"/>
      <c r="AG9" s="223"/>
      <c r="AH9" s="223"/>
      <c r="AI9" s="227"/>
      <c r="AJ9" s="215"/>
      <c r="AK9" s="215"/>
    </row>
    <row r="10" spans="1:37" ht="30.95" customHeight="1" x14ac:dyDescent="0.2">
      <c r="A10" s="216" t="str">
        <f>'2 CONTEXTO E IDENTIFICACIÓN'!A11</f>
        <v>R5AJ</v>
      </c>
      <c r="B10" s="217" t="str">
        <f>+'2 CONTEXTO E IDENTIFICACIÓN'!E11</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0" s="269">
        <f>'5 VALORACIÓN DEL CONTROL'!T30</f>
        <v>0.56000000000000005</v>
      </c>
      <c r="D10" s="269">
        <f>'5 VALORACIÓN DEL CONTROL'!U30</f>
        <v>0.2</v>
      </c>
      <c r="E10" s="270" t="str">
        <f t="shared" si="0"/>
        <v>Media</v>
      </c>
      <c r="F10" s="270" t="str">
        <f t="shared" si="1"/>
        <v>Leve</v>
      </c>
      <c r="G10" s="217" t="str">
        <f t="shared" si="2"/>
        <v>Moderado</v>
      </c>
      <c r="H10" s="219"/>
      <c r="I10" s="656"/>
      <c r="J10" s="212" t="s">
        <v>264</v>
      </c>
      <c r="K10" s="228" t="str">
        <f>+IF(AND(E7=$S$10,F7=$T$6),A7,"")&amp;" "&amp;IF(AND(E8=$S$10,F8=$T$6),A8,"")&amp;" "&amp;IF(AND(E9=$S$10,F9=$T$6),A9,"")&amp;" "&amp;IF(AND(E10=$S$10,F10=$T$6),A10,"")&amp;" "&amp;IF(AND(E11=$S$10,F11=$T$6),A11,"")&amp;" "&amp;IF(AND(E12=$S$10,F12=$T$6),A12,"")&amp;" "&amp;IF(AND(E13=$S$10,F13=$T$6),A13,"")&amp;" "&amp;IF(AND(E14=$S$10,F14=$T$6),A14,"")&amp;" "&amp;IF(AND(E15=$S$10,F15=$T$6),A15,"")&amp;" "&amp;IF(AND(E16=$S$10,F16=$T$6),A16,"")&amp;" "&amp;IF(AND(E17=$S$10,F17=$T$6),A17,"")&amp;" "&amp;IF(AND(E18=$S$10,F18=$T$6),A18,"")&amp;" "&amp;IF(AND(E19=$S$10,F19=$T$6),A19,"")&amp;" "&amp;IF(AND(E20=$S$10,F20=$T$6),A20,"")&amp;" "&amp;IF(AND(E21=$S$10,F21=$T$6),A21,"")&amp;" "&amp;IF(AND(E22=$S$10,F22=$T$6),A22,"")&amp;" "&amp;IF(AND(E23=$S$10,F23=$T$6),A23,"")&amp;" "&amp;IF(AND(E24=$S$10,F24=$T$6),A24,"")&amp;" "&amp;IF(AND(E25=$S$10,F25=$T$6),A25,"")&amp;" "&amp;IF(AND(E26=$S$10,F26=$T$6),A26,"")</f>
        <v xml:space="preserve">                   </v>
      </c>
      <c r="L10" s="224" t="str">
        <f>+IF(AND(E7=$S$10,F7=$U$6),A7,"")&amp;" "&amp;IF(AND(E8=$S$10,F8=$U$6),A8,"")&amp;" "&amp;IF(AND(E9=$S$10,F9=$U$6),A9,"")&amp;" "&amp;IF(AND(E10=$S$10,F10=$U$6),A10,"")&amp;" "&amp;IF(AND(E11=$S$10,F11=$U$6),A11,"")&amp;" "&amp;IF(AND(E12=$S$10,F12=$U$6),A12,"")&amp;" "&amp;IF(AND(E13=$S$10,F13=$U$6),A13,"")&amp;" "&amp;IF(AND(E14=$S$10,F14=$U$6),A14,"")&amp;" "&amp;IF(AND(E15=$S$10,F15=$U$6),A15,"")&amp;" "&amp;IF(AND(E16=$S$10,F16=$U$6),A16,"")&amp;" "&amp;IF(AND(E17=$S$10,F17=$U$6),A17,"")&amp;" "&amp;IF(AND(E18=$S$10,F18=$U$6),A18,"")&amp;" "&amp;IF(AND(E19=$S$10,F19=$U$6),A19,"")&amp;" "&amp;IF(AND(E20=$S$10,F20=$U$6),A20,"")&amp;" "&amp;IF(AND(E21=$S$10,F21=$U$6),A21,"")&amp;" "&amp;IF(AND(E22=$S$10,F22=$U$6),A22,"")&amp;" "&amp;IF(AND(E23=$S$10,F23=$U$6),A23,"")&amp;" "&amp;IF(AND(E24=$S$10,F24=$U$6),A24,"")&amp;" "&amp;IF(AND(E25=$S$10,F25=$U$6),A25,"")&amp;" "&amp;IF(AND(E26=$S$10,F26=$U$6),A26,"")</f>
        <v xml:space="preserve">                R1GD R1GRF  R2GT</v>
      </c>
      <c r="M10" s="224" t="str">
        <f>+IF(AND(E7=$S$10,F7=$V$6),A7,"")&amp;" "&amp;IF(AND(E8=$S$10,F8=$V$6),A8,"")&amp;" "&amp;IF(AND(E9=$S$10,F9=$V$6),A9,"")&amp;" "&amp;IF(AND(E10=$S$10,F10=$V$6),A10,"")&amp;" "&amp;IF(AND(E11=$S$10,F11=$V$6),A11,"")&amp;" "&amp;IF(AND(E12=$S$10,F12=$V$6),A12,"")&amp;" "&amp;IF(AND(E13=$S$10,F13=$V$6),A13,"")&amp;" "&amp;IF(AND(E14=$S$10,F14=$V$6),A14,"")&amp;" "&amp;IF(AND(E15=$S$10,F15=$V$6),A15,"")&amp;" "&amp;IF(AND(E16=$S$10,F16=$V$6),A16,"")&amp;" "&amp;IF(AND(E17=$S$10,F17=$V$6),A17,"")&amp;" "&amp;IF(AND(E18=$S$10,F18=$V$6),A18,"")&amp;" "&amp;IF(AND(E19=$S$10,F19=$V$6),A19,"")&amp;" "&amp;IF(AND(E20=$S$10,F20=$V$6),A20,"")&amp;" "&amp;IF(AND(E21=$S$10,F21=$V$6),A21,"")&amp;" "&amp;IF(AND(E22=$S$10,F22=$V$6),A22,"")&amp;" "&amp;IF(AND(E23=$S$10,F23=$V$6),A23,"")&amp;" "&amp;IF(AND(E24=$S$10,F24=$V$6),A24,"")&amp;" "&amp;IF(AND(E25=$S$10,F25=$V$6),A25,"")&amp;" "&amp;IF(AND(E26=$S$10,F26=$V$6),A26,"")</f>
        <v xml:space="preserve">        R1DE R2DE          </v>
      </c>
      <c r="N10" s="220" t="str">
        <f>+IF(AND(E7=$S$10,F7=$W$6),A7,"")&amp;" "&amp;IF(AND(E8=$S$10,F8=$W$6),A8,"")&amp;" "&amp;IF(AND(E9=$S$10,F9=$W$6),A9,"")&amp;" "&amp;IF(AND(E10=$S$10,F10=$W$6),A10,"")&amp;" "&amp;IF(AND(E11=$S$10,F11=$W$6),A11,"")&amp;" "&amp;IF(AND(E12=$S$10,F12=$W$6),A12,"")&amp;" "&amp;IF(AND(E13=$S$10,F13=$W$6),A13,"")&amp;" "&amp;IF(AND(E14=$S$10,F14=$W$6),A14,"")&amp;" "&amp;IF(AND(E15=$S$10,F15=$W$6),A15,"")&amp;" "&amp;IF(AND(E16=$S$10,F16=$W$6),A16,"")&amp;" "&amp;IF(AND(E17=$S$10,F17=$W$6),A17,"")&amp;" "&amp;IF(AND(E18=$S$10,F18=$W$6),A18,"")&amp;" "&amp;IF(AND(E19=$S$10,F19=$W$6),A19,"")&amp;" "&amp;IF(AND(E20=$S$10,F20=$W$6),A20,"")&amp;" "&amp;IF(AND(E21=$S$10,F21=$W$6),A21,"")&amp;" "&amp;IF(AND(E22=$S$10,F22=$W$6),A22,"")&amp;" "&amp;IF(AND(E23=$S$10,F23=$W$6),A23,"")&amp;" "&amp;IF(AND(E24=$S$10,F24=$W$6),A24,"")&amp;" "&amp;IF(AND(E25=$S$10,F25=$W$6),A25,"")&amp;" "&amp;IF(AND(E26=$S$10,F26=$W$6),A26,"")</f>
        <v xml:space="preserve">             R1GE  R3GE    </v>
      </c>
      <c r="O10" s="221" t="str">
        <f>+IF(AND(E7=$S$10,F7=$X$6),A7,"")&amp;" "&amp;IF(AND(E8=$S$10,F8=$X$6),A8,"")&amp;" "&amp;IF(AND(E9=$S$10,F9=$X$6),A9,"")&amp;" "&amp;IF(AND(E10=$S$10,F10=$X$6),A10,"")&amp;" "&amp;IF(AND(E11=$S$10,F11=$X$6),A11,"")&amp;" "&amp;IF(AND(E12=$S$10,F12=$X$6),A12,"")&amp;" "&amp;IF(AND(E13=$S$10,F13=$X$6),A13,"")&amp;" "&amp;IF(AND(E14=$S$10,F14=$X$6),A14,"")&amp;" "&amp;IF(AND(E15=$S$10,F15=$X$6),A15,"")&amp;" "&amp;IF(AND(E16=$S$10,F16=$X$6),A16,"")&amp;" "&amp;IF(AND(E17=$S$10,F17=$X$6),A17,"")&amp;" "&amp;IF(AND(E18=$S$10,F18=$X$6),A18,"")&amp;" "&amp;IF(AND(E19=$S$10,F19=$X$6),A19,"")&amp;" "&amp;IF(AND(E20=$S$10,F20=$X$6),A20,"")&amp;" "&amp;IF(AND(E21=$S$10,F21=$X$6),A21,"")&amp;" "&amp;IF(AND(E22=$S$10,F22=$X$6),A22,"")&amp;" "&amp;IF(AND(E23=$S$10,F23=$X$6),A23,"")&amp;" "&amp;IF(AND(E24=$S$10,F24=$X$6),A24,"")&amp;" "&amp;IF(AND(E25=$S$10,F25=$X$6),A25,"")&amp;" "&amp;IF(AND(E26=$S$10,F26=$X$6),A26,"")</f>
        <v xml:space="preserve">                  R1GT </v>
      </c>
      <c r="P10" s="219"/>
      <c r="Q10" s="712"/>
      <c r="R10" s="222">
        <v>0.4</v>
      </c>
      <c r="S10" s="212" t="s">
        <v>264</v>
      </c>
      <c r="T10" s="228" t="s">
        <v>280</v>
      </c>
      <c r="U10" s="224" t="s">
        <v>75</v>
      </c>
      <c r="V10" s="224" t="s">
        <v>75</v>
      </c>
      <c r="W10" s="220" t="s">
        <v>278</v>
      </c>
      <c r="X10" s="221" t="s">
        <v>279</v>
      </c>
      <c r="Z10" s="208"/>
      <c r="AA10" s="208"/>
      <c r="AB10" s="215"/>
      <c r="AC10" s="225"/>
      <c r="AD10" s="226"/>
      <c r="AE10" s="223"/>
      <c r="AF10" s="223"/>
      <c r="AG10" s="223"/>
      <c r="AH10" s="227"/>
      <c r="AI10" s="223"/>
      <c r="AJ10" s="215"/>
      <c r="AK10" s="215"/>
    </row>
    <row r="11" spans="1:37" ht="30.95" customHeight="1" thickBot="1" x14ac:dyDescent="0.25">
      <c r="A11" s="216" t="str">
        <f>'2 CONTEXTO E IDENTIFICACIÓN'!A12</f>
        <v>R6AJ</v>
      </c>
      <c r="B11" s="217" t="str">
        <f>+'2 CONTEXTO E IDENTIFICACIÓN'!E12</f>
        <v>Posibilidad de afectación reputacional por una queja de un grupo de valor debido a fallas en la calidad en la prestación del servicio  de atención en el programa Distrital de Justicia Juvenil Restaurativa</v>
      </c>
      <c r="C11" s="269">
        <f>'5 VALORACIÓN DEL CONTROL'!T36</f>
        <v>0.6</v>
      </c>
      <c r="D11" s="269">
        <f>'5 VALORACIÓN DEL CONTROL'!U36</f>
        <v>0.8</v>
      </c>
      <c r="E11" s="270" t="str">
        <f t="shared" si="0"/>
        <v>Media</v>
      </c>
      <c r="F11" s="270" t="str">
        <f t="shared" si="1"/>
        <v>Mayor</v>
      </c>
      <c r="G11" s="217" t="str">
        <f t="shared" si="2"/>
        <v>Alto</v>
      </c>
      <c r="H11" s="219"/>
      <c r="I11" s="657"/>
      <c r="J11" s="229" t="s">
        <v>262</v>
      </c>
      <c r="K11" s="230" t="str">
        <f>+IF(AND(E7=$S$11,F7=$T$6),A7,"")&amp;" "&amp;IF(AND(E8=$S$11,F8=$T$6),A8,"")&amp;" "&amp;IF(AND(E9=$S$11,F9=$T$6),A9,"")&amp;" "&amp;IF(AND(E10=$S$11,F10=$T$6),A10,"")&amp;" "&amp;IF(AND(E11=$S$11,F11=$T$6),A11,"")&amp;" "&amp;IF(AND(E12=$S$11,F12=$T$6),A12,"")&amp;" "&amp;IF(AND(E13=$S$11,F13=$T$6),A13,"")&amp;" "&amp;IF(AND(E14=$S$11,F14=$T$6),A14,"")&amp;" "&amp;IF(AND(E15=$S$11,F15=$T$6),A15,"")&amp;" "&amp;IF(AND(E16=$S$11,F16=$T$6),A16,"")&amp;" "&amp;IF(AND(E17=$S$11,F17=$T$6),A17,"")&amp;" "&amp;IF(AND(E18=$S$11,F18=$T$6),A18,"")&amp;" "&amp;IF(AND(E19=$S$11,F19=$T$6),A19,"")&amp;" "&amp;IF(AND(E20=$S$11,F20=$T$6),A20,"")&amp;" "&amp;IF(AND(E21=$S$11,F21=$T$6),A21,"")&amp;" "&amp;IF(AND(E22=$S$11,F22=$T$6),A22,"")&amp;" "&amp;IF(AND(E23=$S$11,F23=$T$6),A23,"")&amp;" "&amp;IF(AND(E24=$S$11,F24=$T$6),A24,"")&amp;" "&amp;IF(AND(E25=$S$11,F25=$T$6),A25,"")&amp;" "&amp;IF(AND(E26=$S$11,F26=$T$6),A26,"")</f>
        <v xml:space="preserve">  R3AJ                 </v>
      </c>
      <c r="L11" s="230" t="str">
        <f>+IF(AND(E7=$S$11,F7=$U$6),A7,"")&amp;" "&amp;IF(AND(E8=$S$11,F8=$U$6),A8,"")&amp;" "&amp;IF(AND(E9=$S$11,F9=$U$6),A9,"")&amp;" "&amp;IF(AND(E10=$S$11,F10=$U$6),A10,"")&amp;" "&amp;IF(AND(E11=$S$11,F11=$U$6),A11,"")&amp;" "&amp;IF(AND(E12=$S$11,F12=$U$6),A12,"")&amp;" "&amp;IF(AND(E13=$S$11,F13=$U$6),A13,"")&amp;" "&amp;IF(AND(E14=$S$11,F14=$U$6),A14,"")&amp;" "&amp;IF(AND(E15=$S$11,F15=$U$6),A15,"")&amp;" "&amp;IF(AND(E16=$S$11,F16=$U$6),A16,"")&amp;" "&amp;IF(AND(E17=$S$11,F17=$U$6),A17,"")&amp;" "&amp;IF(AND(E18=$S$11,F18=$U$6),A18,"")&amp;" "&amp;IF(AND(E19=$S$11,F19=$U$6),A19,"")&amp;" "&amp;IF(AND(E20=$S$11,F20=$U$6),A20,"")&amp;" "&amp;IF(AND(E21=$S$11,F21=$U$6),A21,"")&amp;" "&amp;IF(AND(E22=$S$11,F22=$U$6),A22,"")&amp;" "&amp;IF(AND(E23=$S$11,F23=$U$6),A23,"")&amp;" "&amp;IF(AND(E24=$S$11,F24=$U$6),A24,"")&amp;" "&amp;IF(AND(E25=$S$11,F25=$U$6),A25,"")&amp;" "&amp;IF(AND(E26=$S$11,F26=$U$6),A26,"")</f>
        <v xml:space="preserve"> R2AJ                  </v>
      </c>
      <c r="M11" s="231" t="str">
        <f>+IF(AND(E7=$S$11,F7=$V$6),A7,"")&amp;" "&amp;IF(AND(E8=$S$11,F8=$V$6),A8,"")&amp;" "&amp;IF(AND(E9=$S$11,F9=$V$6),A9,"")&amp;" "&amp;IF(AND(E10=$S$11,F10=$V$6),A10,"")&amp;" "&amp;IF(AND(E11=$S$11,F11=$V$6),A11,"")&amp;" "&amp;IF(AND(E12=$S$11,F12=$V$6),A12,"")&amp;" "&amp;IF(AND(E13=$S$11,F13=$V$6),A13,"")&amp;" "&amp;IF(AND(E14=$S$11,F14=$V$6),A14,"")&amp;" "&amp;IF(AND(E15=$S$11,F15=$V$6),A15,"")&amp;" "&amp;IF(AND(E16=$S$11,F16=$V$6),A16,"")&amp;" "&amp;IF(AND(E17=$S$11,F17=$V$6),A17,"")&amp;" "&amp;IF(AND(E18=$S$11,F18=$V$6),A18,"")&amp;" "&amp;IF(AND(E19=$S$11,F19=$V$6),A19,"")&amp;" "&amp;IF(AND(E20=$S$11,F20=$V$6),A20,"")&amp;" "&amp;IF(AND(E21=$S$11,F21=$V$6),A21,"")&amp;" "&amp;IF(AND(E22=$S$11,F22=$V$6),A22,"")&amp;" "&amp;IF(AND(E23=$S$11,F23=$V$6),A23,"")&amp;" "&amp;IF(AND(E24=$S$11,F24=$V$6),A24,"")&amp;" "&amp;IF(AND(E25=$S$11,F25=$V$6),A25,"")&amp;" "&amp;IF(AND(E26=$S$11,F26=$V$6),A26,"")</f>
        <v xml:space="preserve">          R2FI  R1GC       </v>
      </c>
      <c r="N11" s="232" t="str">
        <f>+IF(AND(E7=$S$11,F7=$W$6),A7,"")&amp;" "&amp;IF(AND(E8=$S$11,F8=$W$6),A8,"")&amp;" "&amp;IF(AND(E9=$S$11,F9=$W$6),A9,"")&amp;" "&amp;IF(AND(E10=$S$11,F10=$W$6),A10,"")&amp;" "&amp;IF(AND(E11=$S$11,F11=$W$6),A11,"")&amp;" "&amp;IF(AND(E12=$S$11,F12=$W$6),A12,"")&amp;" "&amp;IF(AND(E13=$S$11,F13=$W$6),A13,"")&amp;" "&amp;IF(AND(E14=$S$11,F14=$W$6),A14,"")&amp;" "&amp;IF(AND(E15=$S$11,F15=$W$6),A15,"")&amp;" "&amp;IF(AND(E16=$S$11,F16=$W$6),A16,"")&amp;" "&amp;IF(AND(E17=$S$11,F17=$W$6),A17,"")&amp;" "&amp;IF(AND(E18=$S$11,F18=$W$6),A18,"")&amp;" "&amp;IF(AND(E19=$S$11,F19=$W$6),A19,"")&amp;" "&amp;IF(AND(E20=$S$11,F20=$W$6),A20,"")&amp;" "&amp;IF(AND(E21=$S$11,F21=$W$6),A21,"")&amp;" "&amp;IF(AND(E22=$S$11,F22=$W$6),A22,"")&amp;" "&amp;IF(AND(E23=$S$11,F23=$W$6),A23,"")&amp;" "&amp;IF(AND(E24=$S$11,F24=$W$6),A24,"")&amp;" "&amp;IF(AND(E25=$S$11,F25=$W$6),A25,"")&amp;" "&amp;IF(AND(E26=$S$11,F26=$W$6),A26,"")</f>
        <v xml:space="preserve">              R2GE     </v>
      </c>
      <c r="O11" s="233" t="str">
        <f>+IF(AND(E7=$S$11,F7=$X$6),A7,"")&amp;" "&amp;IF(AND(E8=$S$11,F8=$X$6),A8,"")&amp;" "&amp;IF(AND(E9=$S$11,F9=$X$6),A9,"")&amp;" "&amp;IF(AND(E10=$S$11,F10=$X$6),A10,"")&amp;" "&amp;IF(AND(E11=$S$11,F11=$X$6),A11,"")&amp;" "&amp;IF(AND(E12=$S$11,F12=$X$6),A12,"")&amp;" "&amp;IF(AND(E13=$S$11,F13=$X$6),A13,"")&amp;" "&amp;IF(AND(E14=$S$11,F14=$X$6),A14,"")&amp;" "&amp;IF(AND(E15=$S$11,F15=$X$6),A15,"")&amp;" "&amp;IF(AND(E16=$S$11,F16=$X$6),A16,"")&amp;" "&amp;IF(AND(E17=$S$11,F17=$X$6),A17,"")&amp;" "&amp;IF(AND(E18=$S$11,F18=$X$6),A18,"")&amp;" "&amp;IF(AND(E19=$S$11,F19=$X$6),A19,"")&amp;" "&amp;IF(AND(E20=$S$11,F20=$X$6),A20,"")&amp;" "&amp;IF(AND(E21=$S$11,F21=$X$6),A21,"")&amp;" "&amp;IF(AND(E22=$S$11,F22=$X$6),A22,"")&amp;" "&amp;IF(AND(E23=$S$11,F23=$X$6),A23,"")&amp;" "&amp;IF(AND(E24=$S$11,F24=$X$6),A24,"")&amp;" "&amp;IF(AND(E25=$S$11,F25=$X$6),A25,"")&amp;" "&amp;IF(AND(E26=$S$11,F26=$X$6),A26,"")</f>
        <v xml:space="preserve">R1AJ                   </v>
      </c>
      <c r="P11" s="219"/>
      <c r="Q11" s="713"/>
      <c r="R11" s="234">
        <v>0.2</v>
      </c>
      <c r="S11" s="229" t="s">
        <v>262</v>
      </c>
      <c r="T11" s="230" t="s">
        <v>280</v>
      </c>
      <c r="U11" s="230" t="s">
        <v>280</v>
      </c>
      <c r="V11" s="231" t="s">
        <v>75</v>
      </c>
      <c r="W11" s="232" t="s">
        <v>278</v>
      </c>
      <c r="X11" s="233" t="s">
        <v>279</v>
      </c>
      <c r="Z11" s="208"/>
      <c r="AA11" s="208"/>
      <c r="AB11" s="215"/>
      <c r="AC11" s="225"/>
      <c r="AD11" s="226"/>
      <c r="AE11" s="223"/>
      <c r="AF11" s="223"/>
      <c r="AG11" s="223"/>
      <c r="AH11" s="235"/>
      <c r="AI11" s="223"/>
      <c r="AJ11" s="215"/>
      <c r="AK11" s="215"/>
    </row>
    <row r="12" spans="1:37" ht="30.95" customHeight="1" x14ac:dyDescent="0.2">
      <c r="A12" s="216" t="str">
        <f>'2 CONTEXTO E IDENTIFICACIÓN'!A13</f>
        <v>R7AJ</v>
      </c>
      <c r="B12" s="217" t="str">
        <f>+'2 CONTEXTO E IDENTIFICACIÓN'!E13</f>
        <v>Posibilidad de afectación reputacional por una queja de un grupo de valor debido a falta de seguimiento en las actividades del PTI (Plan de Trabajo individual)</v>
      </c>
      <c r="C12" s="269">
        <f>'5 VALORACIÓN DEL CONTROL'!T42</f>
        <v>0.56000000000000005</v>
      </c>
      <c r="D12" s="269">
        <f>'5 VALORACIÓN DEL CONTROL'!U42</f>
        <v>0.6</v>
      </c>
      <c r="E12" s="270" t="str">
        <f t="shared" si="0"/>
        <v>Media</v>
      </c>
      <c r="F12" s="270" t="str">
        <f t="shared" si="1"/>
        <v>Moderado</v>
      </c>
      <c r="G12" s="217" t="str">
        <f t="shared" si="2"/>
        <v>Moderado</v>
      </c>
      <c r="H12" s="219"/>
      <c r="I12" s="219"/>
      <c r="J12" s="219"/>
      <c r="K12" s="219"/>
      <c r="L12" s="219"/>
      <c r="M12" s="219"/>
      <c r="N12" s="219"/>
      <c r="O12" s="219"/>
      <c r="P12" s="219"/>
      <c r="X12" s="347"/>
      <c r="Z12" s="208"/>
      <c r="AA12" s="208"/>
      <c r="AB12" s="215"/>
      <c r="AC12" s="225"/>
      <c r="AD12" s="226"/>
      <c r="AE12" s="223"/>
      <c r="AF12" s="223"/>
      <c r="AG12" s="223"/>
      <c r="AH12" s="223"/>
      <c r="AI12" s="223"/>
      <c r="AJ12" s="215"/>
      <c r="AK12" s="215"/>
    </row>
    <row r="13" spans="1:37" ht="30.95" customHeight="1" x14ac:dyDescent="0.2">
      <c r="A13" s="216" t="str">
        <f>'2 CONTEXTO E IDENTIFICACIÓN'!A14</f>
        <v>R1AR</v>
      </c>
      <c r="B13" s="217" t="str">
        <f>+'2 CONTEXTO E IDENTIFICACIÓN'!E14</f>
        <v>Posibilidad de afectación reputacional por sanciones de entes de control, autoridades judiciales y rectores de política a debido a falta de seguimiento y control periódico a los tiempos de respuesta de PQRSDF.</v>
      </c>
      <c r="C13" s="269">
        <f>'5 VALORACIÓN DEL CONTROL'!T48</f>
        <v>0.42</v>
      </c>
      <c r="D13" s="269">
        <f>'5 VALORACIÓN DEL CONTROL'!U48</f>
        <v>0.8</v>
      </c>
      <c r="E13" s="270" t="str">
        <f t="shared" ref="E13:E71" si="3">+IF(C13=0,"",IF(C13&lt;=$R$11,$S$11,IF(C13&lt;=$R$10,$S$10,IF(C13&lt;=$R$9,$S$9,IF(C13&lt;=$R$8,$S$8,IF(C13&lt;=$R$7,$S$7,""))))))</f>
        <v>Media</v>
      </c>
      <c r="F13" s="270" t="str">
        <f t="shared" ref="F13:F71" si="4">+IF(D13=0,"",IF(D13&lt;=$T$5,$T$6,IF(D13&lt;=$U$5,$U$6,IF(D13&lt;=$V$5,$V$6,IF(D13&lt;=$W$5,$W$6,IF(D13&lt;=$X$5,$X$6,""))))))</f>
        <v>Mayor</v>
      </c>
      <c r="G13" s="217" t="str">
        <f t="shared" ref="G13:G71" si="5">+IF(E13=$S$7,IF(F13=$T$6,$T$7,IF(F13=$U$6,$U$7,IF(F13=$V$6,$V$7,IF(F13=$W$6,$W$7,IF(F13=$X$6,$X$7))))),IF(E13=$S$8,IF(F13=$T$6,$T$8,IF(F13=$U$6,$U$8,IF(F13=$V$6,$V$8,IF(F13=$W$6,$W$8,IF(F13=$X$6,$X$8))))),IF(E13=$S$9,IF(F13=$T$6,$T$9,IF(F13=$U$6,$U$9,IF(F13=$V$6,$V$9,IF(F13=$W$6,$W$9,IF(F13=$X$6,$X$9))))),IF(E13=$S$10,IF(F13=$T$6,$T$10,IF(F13=$U$6,$U$10,IF(F13=$V$6,$V$10,IF(F13=$W$6,$W$10,IF(F13=$X$6,$X$10))))),IF(E13=$S$11,IF(F13=$T$6,$T$11,IF(F13=$U$6,$U$11,IF(F13=$V$6,$V$11,IF(F13=$W$6,$W$11,IF(F13=$X$6,$X$11))))),"")))))</f>
        <v>Alto</v>
      </c>
      <c r="H13" s="219"/>
      <c r="I13" s="219"/>
      <c r="J13" s="219"/>
      <c r="K13" s="219"/>
      <c r="L13" s="219"/>
      <c r="M13" s="219"/>
      <c r="N13" s="219"/>
      <c r="O13" s="219"/>
      <c r="P13" s="219"/>
      <c r="T13" s="201" t="s">
        <v>281</v>
      </c>
      <c r="V13" s="208"/>
      <c r="W13" s="208"/>
      <c r="X13" s="382"/>
      <c r="Y13" s="208"/>
      <c r="Z13" s="208"/>
      <c r="AA13" s="208"/>
      <c r="AB13" s="215"/>
      <c r="AC13" s="225"/>
      <c r="AD13" s="215"/>
      <c r="AE13" s="226"/>
      <c r="AF13" s="226"/>
      <c r="AG13" s="226"/>
      <c r="AH13" s="226"/>
      <c r="AI13" s="226"/>
      <c r="AJ13" s="215"/>
      <c r="AK13" s="215"/>
    </row>
    <row r="14" spans="1:37" ht="65.25" customHeight="1" x14ac:dyDescent="0.2">
      <c r="A14" s="216" t="str">
        <f>'2 CONTEXTO E IDENTIFICACIÓN'!A15</f>
        <v>R1CID</v>
      </c>
      <c r="B14" s="217" t="str">
        <f>+'2 CONTEXTO E IDENTIFICACIÓN'!E15</f>
        <v>Posibilidad de afectación reputacional y económica por demandas de parte de los particulares o vencimiento de los términos debido a procesos disciplinarios desarrollados y fallados sin cumplir con los parámetros de ley.</v>
      </c>
      <c r="C14" s="269">
        <f>'5 VALORACIÓN DEL CONTROL'!T54</f>
        <v>0.48</v>
      </c>
      <c r="D14" s="269">
        <f>'5 VALORACIÓN DEL CONTROL'!U54</f>
        <v>0.4</v>
      </c>
      <c r="E14" s="270" t="str">
        <f t="shared" si="3"/>
        <v>Media</v>
      </c>
      <c r="F14" s="270" t="str">
        <f t="shared" si="4"/>
        <v>Menor</v>
      </c>
      <c r="G14" s="217" t="str">
        <f t="shared" si="5"/>
        <v>Moderado</v>
      </c>
      <c r="H14" s="219"/>
      <c r="I14" s="219"/>
      <c r="J14" s="219"/>
      <c r="K14" s="219"/>
      <c r="L14" s="219"/>
      <c r="M14" s="219"/>
      <c r="N14" s="219"/>
      <c r="O14" s="219"/>
      <c r="P14" s="219"/>
      <c r="T14" s="236" t="s">
        <v>279</v>
      </c>
      <c r="V14" s="208"/>
      <c r="W14" s="208"/>
      <c r="X14" s="382"/>
      <c r="Y14" s="208"/>
      <c r="Z14" s="208"/>
      <c r="AA14" s="208"/>
      <c r="AB14" s="215"/>
      <c r="AC14" s="215"/>
      <c r="AD14" s="215"/>
      <c r="AE14" s="223"/>
      <c r="AF14" s="223"/>
      <c r="AG14" s="223"/>
      <c r="AH14" s="223"/>
      <c r="AI14" s="223"/>
      <c r="AJ14" s="215"/>
      <c r="AK14" s="215"/>
    </row>
    <row r="15" spans="1:37" ht="30.95" customHeight="1" x14ac:dyDescent="0.2">
      <c r="A15" s="216" t="str">
        <f>'2 CONTEXTO E IDENTIFICACIÓN'!A16</f>
        <v>R1DE</v>
      </c>
      <c r="B15" s="217" t="str">
        <f>+'2 CONTEXTO E IDENTIFICACIÓN'!E16</f>
        <v>Posibilidad de afectación reputacional por sanciones de entes de control y/o quejas de un grupo de valor  debido a otorgar visto bueno a solicitudes de Certificado de Disponibilidad Presupuestal - CDP de los proyectos de inversion sin el lleno de requisitos</v>
      </c>
      <c r="C15" s="269">
        <f>'5 VALORACIÓN DEL CONTROL'!T60</f>
        <v>0.36</v>
      </c>
      <c r="D15" s="269">
        <f>'5 VALORACIÓN DEL CONTROL'!U60</f>
        <v>0.6</v>
      </c>
      <c r="E15" s="270" t="str">
        <f t="shared" si="3"/>
        <v>Baja</v>
      </c>
      <c r="F15" s="270" t="str">
        <f t="shared" si="4"/>
        <v>Moderado</v>
      </c>
      <c r="G15" s="217" t="str">
        <f>+IF(E15=$S$7,IF(F15=$T$6,$T$7,IF(F15=$U$6,$U$7,IF(F15=$V$6,$V$7,IF(F15=$W$6,$W$7,IF(F15=$X$6,$X$7))))),IF(E15=$S$8,IF(F15=$T$6,$T$8,IF(F15=$U$6,$U$8,IF(F15=$V$6,$V$8,IF(F15=$W$6,$W$8,IF(F15=$X$6,$X$8))))),IF(E15=$S$9,IF(F15=$T$6,$T$9,IF(F15=$U$6,$U$9,IF(F15=$V$6,$V$9,IF(F15=$W$6,$W$9,IF(F15=$X$6,$X$9))))),IF(E15=$S$10,IF(F15=$T$6,$T$10,IF(F15=$U$6,$U$10,IF(F15=$V$6,$V$10,IF(F15=$W$6,$W$10,IF(F15=$X$6,$X$10))))),IF(E15=$S$11,IF(F15=$T$6,$T$11,IF(F15=$U$6,$U$11,IF(F15=$V$6,$V$11,IF(F15=$W$6,$W$11,IF(F15=$X$6,$X$11))))),"")))))</f>
        <v>Moderado</v>
      </c>
      <c r="H15" s="219"/>
      <c r="I15" s="219"/>
      <c r="J15" s="219"/>
      <c r="K15" s="219"/>
      <c r="L15" s="219"/>
      <c r="M15" s="219"/>
      <c r="N15" s="219"/>
      <c r="O15" s="219"/>
      <c r="P15" s="219"/>
      <c r="T15" s="220" t="s">
        <v>278</v>
      </c>
      <c r="U15" s="208"/>
      <c r="V15" s="208"/>
      <c r="W15" s="208"/>
      <c r="X15" s="382"/>
      <c r="Y15" s="208"/>
      <c r="Z15" s="208"/>
      <c r="AA15" s="208"/>
      <c r="AB15" s="215"/>
      <c r="AC15" s="215"/>
      <c r="AD15" s="215"/>
      <c r="AE15" s="223"/>
      <c r="AF15" s="223"/>
      <c r="AG15" s="223"/>
      <c r="AH15" s="223"/>
      <c r="AI15" s="223"/>
      <c r="AJ15" s="215"/>
      <c r="AK15" s="215"/>
    </row>
    <row r="16" spans="1:37" ht="30.95" customHeight="1" x14ac:dyDescent="0.2">
      <c r="A16" s="216" t="str">
        <f>'2 CONTEXTO E IDENTIFICACIÓN'!A17</f>
        <v>R2DE</v>
      </c>
      <c r="B16" s="217" t="str">
        <f>+'2 CONTEXTO E IDENTIFICACIÓN'!E17</f>
        <v>Posibilidad de afectación reputacional por sanciones de entes de control debido a falencias en la Calidad de la información  sobre la ejecucion de los proyectos de inversion.</v>
      </c>
      <c r="C16" s="269">
        <f>'5 VALORACIÓN DEL CONTROL'!T66</f>
        <v>0.36</v>
      </c>
      <c r="D16" s="269">
        <f>'5 VALORACIÓN DEL CONTROL'!U66</f>
        <v>0.6</v>
      </c>
      <c r="E16" s="270" t="str">
        <f t="shared" si="3"/>
        <v>Baja</v>
      </c>
      <c r="F16" s="270" t="str">
        <f t="shared" si="4"/>
        <v>Moderado</v>
      </c>
      <c r="G16" s="217" t="str">
        <f t="shared" si="5"/>
        <v>Moderado</v>
      </c>
      <c r="H16" s="219"/>
      <c r="I16" s="219"/>
      <c r="J16" s="219"/>
      <c r="K16" s="219"/>
      <c r="L16" s="219"/>
      <c r="M16" s="219"/>
      <c r="N16" s="219"/>
      <c r="O16" s="219"/>
      <c r="P16" s="219"/>
      <c r="S16" s="237"/>
      <c r="T16" s="224" t="s">
        <v>75</v>
      </c>
      <c r="U16" s="237"/>
      <c r="V16" s="237"/>
      <c r="W16" s="237"/>
      <c r="X16" s="383"/>
      <c r="Y16" s="237"/>
      <c r="Z16" s="237"/>
      <c r="AA16" s="237"/>
      <c r="AB16" s="215"/>
      <c r="AC16" s="215"/>
      <c r="AD16" s="238"/>
      <c r="AE16" s="238"/>
      <c r="AF16" s="238"/>
      <c r="AG16" s="238"/>
      <c r="AH16" s="238"/>
      <c r="AI16" s="238"/>
      <c r="AJ16" s="215"/>
      <c r="AK16" s="215"/>
    </row>
    <row r="17" spans="1:37" ht="30.95" customHeight="1" x14ac:dyDescent="0.2">
      <c r="A17" s="216" t="str">
        <f>'2 CONTEXTO E IDENTIFICACIÓN'!A18</f>
        <v>R2FI</v>
      </c>
      <c r="B17" s="217" t="str">
        <f>+'2 CONTEXTO E IDENTIFICACIÓN'!E18</f>
        <v>Posibilidad de afectación Económica y Reputacional por sanciones de netes de control o hallazgos de auditorias o de la autoridad ambiental debido al incumplimiento de lineamientos normativos ambientales aplicables.</v>
      </c>
      <c r="C17" s="269">
        <f>'5 VALORACIÓN DEL CONTROL'!T72</f>
        <v>0.11759999999999998</v>
      </c>
      <c r="D17" s="269">
        <f>'5 VALORACIÓN DEL CONTROL'!U72</f>
        <v>0.60000000000000009</v>
      </c>
      <c r="E17" s="270" t="str">
        <f t="shared" si="3"/>
        <v>Muy Baja</v>
      </c>
      <c r="F17" s="270" t="str">
        <f t="shared" si="4"/>
        <v>Moderado</v>
      </c>
      <c r="G17" s="217" t="str">
        <f t="shared" si="5"/>
        <v>Moderado</v>
      </c>
      <c r="H17" s="219"/>
      <c r="I17" s="219"/>
      <c r="J17" s="219"/>
      <c r="K17" s="219"/>
      <c r="L17" s="219"/>
      <c r="M17" s="219"/>
      <c r="N17" s="219"/>
      <c r="O17" s="219"/>
      <c r="P17" s="219"/>
      <c r="S17" s="237"/>
      <c r="T17" s="228" t="s">
        <v>280</v>
      </c>
      <c r="X17" s="347"/>
      <c r="Z17" s="237"/>
      <c r="AA17" s="237"/>
      <c r="AB17" s="215"/>
      <c r="AC17" s="215"/>
      <c r="AD17" s="215"/>
      <c r="AE17" s="223"/>
      <c r="AF17" s="223"/>
      <c r="AG17" s="223"/>
      <c r="AH17" s="223"/>
      <c r="AI17" s="223"/>
      <c r="AJ17" s="215"/>
      <c r="AK17" s="215"/>
    </row>
    <row r="18" spans="1:37" ht="30.95" customHeight="1" x14ac:dyDescent="0.2">
      <c r="A18" s="216" t="str">
        <f>'2 CONTEXTO E IDENTIFICACIÓN'!A19</f>
        <v>R3FI</v>
      </c>
      <c r="B18" s="217" t="str">
        <f>+'2 CONTEXTO E IDENTIFICACIÓN'!E19</f>
        <v>Posibilidad de afectación reputacional por queja de un grupo de valor debido a fallas en la implementación del modelo integrado de planeación y gestión MIPG.</v>
      </c>
      <c r="C18" s="269">
        <f>'5 VALORACIÓN DEL CONTROL'!T78</f>
        <v>0.42</v>
      </c>
      <c r="D18" s="269">
        <f>'5 VALORACIÓN DEL CONTROL'!U78</f>
        <v>0.6</v>
      </c>
      <c r="E18" s="270" t="str">
        <f t="shared" si="3"/>
        <v>Media</v>
      </c>
      <c r="F18" s="270" t="str">
        <f t="shared" si="4"/>
        <v>Moderado</v>
      </c>
      <c r="G18" s="217" t="str">
        <f t="shared" si="5"/>
        <v>Moderado</v>
      </c>
      <c r="H18" s="219"/>
      <c r="I18" s="219"/>
      <c r="J18" s="219"/>
      <c r="K18" s="219"/>
      <c r="L18" s="219"/>
      <c r="M18" s="219"/>
      <c r="N18" s="219"/>
      <c r="O18" s="219"/>
      <c r="P18" s="219"/>
      <c r="Q18" s="240"/>
      <c r="R18" s="240"/>
      <c r="S18" s="237"/>
      <c r="X18" s="347"/>
      <c r="Z18" s="237"/>
      <c r="AA18" s="237"/>
      <c r="AB18" s="215"/>
      <c r="AC18" s="215"/>
      <c r="AD18" s="215"/>
      <c r="AE18" s="223"/>
      <c r="AF18" s="223"/>
      <c r="AG18" s="223"/>
      <c r="AH18" s="223"/>
      <c r="AI18" s="223"/>
      <c r="AJ18" s="215"/>
      <c r="AK18" s="215"/>
    </row>
    <row r="19" spans="1:37" ht="30.95" customHeight="1" x14ac:dyDescent="0.2">
      <c r="A19" s="216" t="str">
        <f>'2 CONTEXTO E IDENTIFICACIÓN'!A20</f>
        <v>R1GC</v>
      </c>
      <c r="B19" s="217" t="str">
        <f>+'2 CONTEXTO E IDENTIFICACIÓN'!E20</f>
        <v xml:space="preserve">Posibilidad de afectación reputacional por sanciones de entes de control y/o quejas de un grupo de valor  debido a  publicación no autorizada que genere desinformación en la opinión pública	</v>
      </c>
      <c r="C19" s="269">
        <f>'5 VALORACIÓN DEL CONTROL'!T84</f>
        <v>7.7759999999999996E-2</v>
      </c>
      <c r="D19" s="269">
        <f>'5 VALORACIÓN DEL CONTROL'!U84</f>
        <v>0.6</v>
      </c>
      <c r="E19" s="270" t="str">
        <f t="shared" si="3"/>
        <v>Muy Baja</v>
      </c>
      <c r="F19" s="270" t="str">
        <f t="shared" si="4"/>
        <v>Moderado</v>
      </c>
      <c r="G19" s="217" t="str">
        <f t="shared" si="5"/>
        <v>Moderado</v>
      </c>
      <c r="H19" s="219"/>
      <c r="I19" s="219"/>
      <c r="J19" s="219"/>
      <c r="K19" s="219"/>
      <c r="L19" s="219"/>
      <c r="M19" s="219"/>
      <c r="N19" s="219"/>
      <c r="O19" s="219"/>
      <c r="P19" s="219"/>
      <c r="Q19" s="240"/>
      <c r="R19" s="240"/>
      <c r="S19" s="241"/>
      <c r="X19" s="347"/>
      <c r="Z19" s="237"/>
      <c r="AA19" s="237"/>
      <c r="AB19" s="215"/>
      <c r="AC19" s="235"/>
      <c r="AD19" s="235"/>
      <c r="AE19" s="235"/>
      <c r="AF19" s="235"/>
      <c r="AG19" s="235"/>
      <c r="AH19" s="235"/>
      <c r="AI19" s="223"/>
      <c r="AJ19" s="215"/>
      <c r="AK19" s="215"/>
    </row>
    <row r="20" spans="1:37" ht="30.95" customHeight="1" x14ac:dyDescent="0.2">
      <c r="A20" s="216" t="str">
        <f>'2 CONTEXTO E IDENTIFICACIÓN'!A21</f>
        <v>R1GE</v>
      </c>
      <c r="B20" s="217" t="str">
        <f>+'2 CONTEXTO E IDENTIFICACIÓN'!E21</f>
        <v>Posibilidad de afectación reputacional y económica por sanciones o multas de entes de control. 
o por demandas, tutelas, derechos de petición debido a la falla total o parcial en el servicio de atención de la línea de Seguridad y Emergencias 123.</v>
      </c>
      <c r="C20" s="269">
        <f>'5 VALORACIÓN DEL CONTROL'!T90</f>
        <v>0.252</v>
      </c>
      <c r="D20" s="269">
        <f>'5 VALORACIÓN DEL CONTROL'!U90</f>
        <v>0.8</v>
      </c>
      <c r="E20" s="270" t="str">
        <f t="shared" si="3"/>
        <v>Baja</v>
      </c>
      <c r="F20" s="270" t="str">
        <f t="shared" si="4"/>
        <v>Mayor</v>
      </c>
      <c r="G20" s="217" t="str">
        <f t="shared" si="5"/>
        <v>Alto</v>
      </c>
      <c r="H20" s="219"/>
      <c r="I20" s="219"/>
      <c r="J20" s="219"/>
      <c r="K20" s="219"/>
      <c r="L20" s="219"/>
      <c r="M20" s="219"/>
      <c r="N20" s="219"/>
      <c r="O20" s="219"/>
      <c r="P20" s="219"/>
      <c r="Q20" s="240"/>
      <c r="R20" s="240"/>
      <c r="X20" s="347"/>
      <c r="AB20" s="215"/>
      <c r="AC20" s="242"/>
      <c r="AD20" s="242"/>
      <c r="AE20" s="242"/>
      <c r="AF20" s="242"/>
      <c r="AG20" s="242"/>
      <c r="AH20" s="242"/>
      <c r="AI20" s="223"/>
      <c r="AJ20" s="215"/>
      <c r="AK20" s="215"/>
    </row>
    <row r="21" spans="1:37" ht="30.95" customHeight="1" x14ac:dyDescent="0.2">
      <c r="A21" s="216" t="str">
        <f>'2 CONTEXTO E IDENTIFICACIÓN'!A22</f>
        <v>R2GE</v>
      </c>
      <c r="B21" s="217" t="str">
        <f>+'2 CONTEXTO E IDENTIFICACIÓN'!E22</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1" s="269">
        <f>'5 VALORACIÓN DEL CONTROL'!T96</f>
        <v>0.10584</v>
      </c>
      <c r="D21" s="269">
        <f>'5 VALORACIÓN DEL CONTROL'!U96</f>
        <v>0.8</v>
      </c>
      <c r="E21" s="270" t="str">
        <f t="shared" si="3"/>
        <v>Muy Baja</v>
      </c>
      <c r="F21" s="270" t="str">
        <f t="shared" si="4"/>
        <v>Mayor</v>
      </c>
      <c r="G21" s="217" t="str">
        <f t="shared" si="5"/>
        <v>Alto</v>
      </c>
      <c r="H21" s="219"/>
      <c r="I21" s="219"/>
      <c r="J21" s="219"/>
      <c r="K21" s="219"/>
      <c r="L21" s="219"/>
      <c r="M21" s="219"/>
      <c r="N21" s="219"/>
      <c r="O21" s="219"/>
      <c r="P21" s="219"/>
      <c r="Q21" s="240"/>
      <c r="R21" s="240"/>
      <c r="X21" s="347"/>
      <c r="AB21" s="215"/>
      <c r="AC21" s="235"/>
      <c r="AD21" s="235"/>
      <c r="AE21" s="235"/>
      <c r="AF21" s="235"/>
      <c r="AG21" s="235"/>
      <c r="AH21" s="235"/>
      <c r="AI21" s="223"/>
      <c r="AJ21" s="215"/>
      <c r="AK21" s="215"/>
    </row>
    <row r="22" spans="1:37" ht="30.95" customHeight="1" x14ac:dyDescent="0.2">
      <c r="A22" s="216" t="str">
        <f>'2 CONTEXTO E IDENTIFICACIÓN'!A23</f>
        <v>R3GE</v>
      </c>
      <c r="B22" s="217" t="str">
        <f>+'2 CONTEXTO E IDENTIFICACIÓN'!E23</f>
        <v>Posibilidad de afectación reputacional y económica por sanciones o multas de entes de control. 
o por demandas, tutelas, derechos de petición debido a la afectación de personas, bienes o recursos por servicio o atención inadecuada de incidentes desde el NUSE 123.</v>
      </c>
      <c r="C22" s="269">
        <f>'5 VALORACIÓN DEL CONTROL'!T102</f>
        <v>0.36</v>
      </c>
      <c r="D22" s="269">
        <f>'5 VALORACIÓN DEL CONTROL'!U102</f>
        <v>0.8</v>
      </c>
      <c r="E22" s="270" t="str">
        <f t="shared" si="3"/>
        <v>Baja</v>
      </c>
      <c r="F22" s="270" t="str">
        <f t="shared" si="4"/>
        <v>Mayor</v>
      </c>
      <c r="G22" s="217" t="str">
        <f t="shared" si="5"/>
        <v>Alto</v>
      </c>
      <c r="H22" s="219"/>
      <c r="I22" s="219"/>
      <c r="J22" s="219"/>
      <c r="K22" s="219"/>
      <c r="L22" s="219"/>
      <c r="M22" s="219"/>
      <c r="N22" s="219"/>
      <c r="O22" s="219"/>
      <c r="P22" s="219"/>
      <c r="X22" s="347"/>
      <c r="AB22" s="215"/>
      <c r="AC22" s="235"/>
      <c r="AD22" s="235"/>
      <c r="AE22" s="235"/>
      <c r="AF22" s="235"/>
      <c r="AG22" s="235"/>
      <c r="AH22" s="235"/>
      <c r="AI22" s="223"/>
      <c r="AJ22" s="215"/>
      <c r="AK22" s="215"/>
    </row>
    <row r="23" spans="1:37" ht="30.95" customHeight="1" x14ac:dyDescent="0.25">
      <c r="A23" s="216" t="str">
        <f>'2 CONTEXTO E IDENTIFICACIÓN'!A24</f>
        <v>R1GD</v>
      </c>
      <c r="B23" s="217" t="str">
        <f>+'2 CONTEXTO E IDENTIFICACIÓN'!E24</f>
        <v xml:space="preserve">Posibilidad de afectación reputacional  por pérdida 
total o parcial  de documentos debido al incumplimiento de directrices establecidas por la dirección de Recursos Físicos y gestión Documental, por parte de los servidores y/o contratistas de la entidad. </v>
      </c>
      <c r="C23" s="269">
        <f>'5 VALORACIÓN DEL CONTROL'!T108</f>
        <v>0.252</v>
      </c>
      <c r="D23" s="269">
        <f>'5 VALORACIÓN DEL CONTROL'!U108</f>
        <v>0.4</v>
      </c>
      <c r="E23" s="270" t="str">
        <f t="shared" si="3"/>
        <v>Baja</v>
      </c>
      <c r="F23" s="270" t="str">
        <f t="shared" si="4"/>
        <v>Menor</v>
      </c>
      <c r="G23" s="217" t="str">
        <f t="shared" si="5"/>
        <v>Moderado</v>
      </c>
      <c r="H23" s="219"/>
      <c r="I23" s="219"/>
      <c r="J23" s="219"/>
      <c r="K23" s="219"/>
      <c r="L23" s="219"/>
      <c r="M23" s="219"/>
      <c r="N23" s="219"/>
      <c r="O23" s="219"/>
      <c r="P23" s="219"/>
      <c r="X23" s="347"/>
    </row>
    <row r="24" spans="1:37" ht="30.95" customHeight="1" x14ac:dyDescent="0.25">
      <c r="A24" s="216" t="str">
        <f>'2 CONTEXTO E IDENTIFICACIÓN'!A25</f>
        <v>R1GRF</v>
      </c>
      <c r="B24" s="217" t="str">
        <f>+'2 CONTEXTO E IDENTIFICACIÓN'!E25</f>
        <v>Posibilidad de afectación reputacional por perdida 
y/o desaparición de los bienes al servicio de la 
Entidad debido al incumplimiento de directrices 
establecidas por el proceso de Recursos Físicos y documental por parte de los servidores y/o contratistas de la entidad</v>
      </c>
      <c r="C24" s="269">
        <f>'5 VALORACIÓN DEL CONTROL'!T114</f>
        <v>0.29399999999999998</v>
      </c>
      <c r="D24" s="269">
        <f>'5 VALORACIÓN DEL CONTROL'!U114</f>
        <v>0.4</v>
      </c>
      <c r="E24" s="270" t="str">
        <f t="shared" si="3"/>
        <v>Baja</v>
      </c>
      <c r="F24" s="270" t="str">
        <f t="shared" si="4"/>
        <v>Menor</v>
      </c>
      <c r="G24" s="217" t="str">
        <f t="shared" si="5"/>
        <v>Moderado</v>
      </c>
      <c r="H24" s="219"/>
      <c r="I24" s="219"/>
      <c r="J24" s="219"/>
      <c r="K24" s="219"/>
      <c r="L24" s="219"/>
      <c r="M24" s="219"/>
      <c r="N24" s="219"/>
      <c r="O24" s="219"/>
      <c r="P24" s="219"/>
      <c r="X24" s="347"/>
    </row>
    <row r="25" spans="1:37" ht="30.95" customHeight="1" x14ac:dyDescent="0.25">
      <c r="A25" s="216" t="str">
        <f>'2 CONTEXTO E IDENTIFICACIÓN'!A26</f>
        <v>R1GT</v>
      </c>
      <c r="B25" s="217" t="str">
        <f>+'2 CONTEXTO E IDENTIFICACIÓN'!E26</f>
        <v>Posibilidad de afectación económica por sanciones de entes de control  o por la adquisicion de bienes y/o servicios tecnologicos debido a debilidades en la identificación de las especificaciones tecnicas</v>
      </c>
      <c r="C25" s="269">
        <f>'5 VALORACIÓN DEL CONTROL'!T120</f>
        <v>0.36</v>
      </c>
      <c r="D25" s="269">
        <f>'5 VALORACIÓN DEL CONTROL'!U120</f>
        <v>1</v>
      </c>
      <c r="E25" s="270" t="str">
        <f t="shared" si="3"/>
        <v>Baja</v>
      </c>
      <c r="F25" s="270" t="str">
        <f t="shared" si="4"/>
        <v>Catastrófico</v>
      </c>
      <c r="G25" s="217" t="str">
        <f t="shared" si="5"/>
        <v>Extremo</v>
      </c>
      <c r="H25" s="219"/>
      <c r="I25" s="219"/>
      <c r="J25" s="219"/>
      <c r="K25" s="219"/>
      <c r="L25" s="219"/>
      <c r="M25" s="219"/>
      <c r="N25" s="219"/>
      <c r="O25" s="219"/>
      <c r="P25" s="219"/>
      <c r="X25" s="347"/>
    </row>
    <row r="26" spans="1:37" ht="30.95" customHeight="1" x14ac:dyDescent="0.25">
      <c r="A26" s="216" t="str">
        <f>'2 CONTEXTO E IDENTIFICACIÓN'!A27</f>
        <v>R2GT</v>
      </c>
      <c r="B26" s="217" t="str">
        <f>+'2 CONTEXTO E IDENTIFICACIÓN'!E27</f>
        <v>Posibilidad de afectación reputacional y económica por multas o sanciones de entes de control debido a deficiencias en la supervision a la ejecución contractual de la dirección</v>
      </c>
      <c r="C26" s="269">
        <f>'5 VALORACIÓN DEL CONTROL'!T126</f>
        <v>0.36</v>
      </c>
      <c r="D26" s="269">
        <f>'5 VALORACIÓN DEL CONTROL'!U126</f>
        <v>0.4</v>
      </c>
      <c r="E26" s="270" t="str">
        <f t="shared" si="3"/>
        <v>Baja</v>
      </c>
      <c r="F26" s="270" t="str">
        <f t="shared" si="4"/>
        <v>Menor</v>
      </c>
      <c r="G26" s="217" t="str">
        <f t="shared" si="5"/>
        <v>Moderado</v>
      </c>
      <c r="H26" s="219"/>
      <c r="I26" s="219"/>
      <c r="J26" s="219"/>
      <c r="K26" s="219"/>
      <c r="L26" s="219"/>
      <c r="M26" s="219"/>
      <c r="N26" s="219"/>
      <c r="O26" s="219"/>
      <c r="P26" s="219"/>
      <c r="X26" s="347"/>
    </row>
    <row r="27" spans="1:37" ht="14.45" customHeight="1" x14ac:dyDescent="0.25">
      <c r="A27" s="216" t="str">
        <f>'2 CONTEXTO E IDENTIFICACIÓN'!A28</f>
        <v>R3GT</v>
      </c>
      <c r="B27" s="217" t="str">
        <f>+'2 CONTEXTO E IDENTIFICACIÓN'!E28</f>
        <v>Posibilidad de afectación reputacional  por sanciones de un ente de control debido a limitaciones en la capacidad de la infraestructura tecnológica que soporta las  soluciones tecnológicas requeridas para el funcionamiento en la SDSCJ.</v>
      </c>
      <c r="C27" s="269">
        <f>'5 VALORACIÓN DEL CONTROL'!T132</f>
        <v>0.29399999999999998</v>
      </c>
      <c r="D27" s="269">
        <f>'5 VALORACIÓN DEL CONTROL'!U132</f>
        <v>0.6</v>
      </c>
      <c r="E27" s="270" t="str">
        <f t="shared" si="3"/>
        <v>Baja</v>
      </c>
      <c r="F27" s="270" t="str">
        <f t="shared" si="4"/>
        <v>Moderado</v>
      </c>
      <c r="G27" s="217" t="str">
        <f t="shared" si="5"/>
        <v>Moderado</v>
      </c>
      <c r="H27" s="205"/>
      <c r="I27" s="205"/>
      <c r="J27" s="205"/>
      <c r="K27" s="205"/>
      <c r="L27" s="205"/>
      <c r="M27" s="205"/>
      <c r="N27" s="205"/>
      <c r="O27" s="205"/>
      <c r="P27" s="205"/>
      <c r="X27" s="347"/>
      <c r="Z27" s="209"/>
      <c r="AA27" s="209"/>
      <c r="AB27" s="209"/>
      <c r="AC27" s="209"/>
      <c r="AD27" s="209"/>
      <c r="AE27" s="205"/>
      <c r="AF27" s="205"/>
      <c r="AG27" s="205"/>
      <c r="AH27" s="205"/>
      <c r="AI27" s="205"/>
    </row>
    <row r="28" spans="1:37" ht="39" customHeight="1" x14ac:dyDescent="0.25">
      <c r="A28" s="216" t="str">
        <f>'2 CONTEXTO E IDENTIFICACIÓN'!A29</f>
        <v>R4GT</v>
      </c>
      <c r="B28" s="217" t="str">
        <f>+'2 CONTEXTO E IDENTIFICACIÓN'!E29</f>
        <v>Posibilidad de afectación reputacional y económica por quejas de grupos de valor asociadas al incumplimiento en la atención de requerimientos(solicitudes e incidentes) 
de TI, debido a la insuficiente determinación y aplicación de acuerdos de niveles de servicio con los proveedores.</v>
      </c>
      <c r="C28" s="269">
        <f>'5 VALORACIÓN DEL CONTROL'!T138</f>
        <v>0.42</v>
      </c>
      <c r="D28" s="269">
        <f>'5 VALORACIÓN DEL CONTROL'!U138</f>
        <v>0.6</v>
      </c>
      <c r="E28" s="270" t="str">
        <f t="shared" si="3"/>
        <v>Media</v>
      </c>
      <c r="F28" s="270" t="str">
        <f t="shared" si="4"/>
        <v>Moderado</v>
      </c>
      <c r="G28" s="217" t="str">
        <f t="shared" si="5"/>
        <v>Moderado</v>
      </c>
      <c r="H28" s="205"/>
      <c r="I28" s="205"/>
      <c r="J28" s="205"/>
      <c r="K28" s="205"/>
      <c r="L28" s="205"/>
      <c r="M28" s="205"/>
      <c r="N28" s="205"/>
      <c r="O28" s="205"/>
      <c r="P28" s="205"/>
      <c r="X28" s="347"/>
      <c r="Z28" s="209"/>
      <c r="AA28" s="209"/>
      <c r="AB28" s="209"/>
      <c r="AC28" s="209"/>
      <c r="AD28" s="209"/>
      <c r="AE28" s="205"/>
      <c r="AF28" s="205"/>
      <c r="AG28" s="205"/>
      <c r="AH28" s="205"/>
      <c r="AI28" s="205"/>
    </row>
    <row r="29" spans="1:37" ht="19.5" customHeight="1" thickBot="1" x14ac:dyDescent="0.3">
      <c r="A29" s="216" t="str">
        <f>'2 CONTEXTO E IDENTIFICACIÓN'!A30</f>
        <v>R5GT</v>
      </c>
      <c r="B29" s="217" t="str">
        <f>+'2 CONTEXTO E IDENTIFICACIÓN'!E30</f>
        <v>Posibilidad de afectación reputacional y económica  por quejas de grupos de valor asociadas al uso inadecuado de las herramientas y servicios tecnológicos por parte de los colaboradores,  debido a la insuficiente determinación y aplicación de actividades sobre uso y apropiación de las soluciones tecnológicas.</v>
      </c>
      <c r="C29" s="269">
        <f>'5 VALORACIÓN DEL CONTROL'!T144</f>
        <v>0.36</v>
      </c>
      <c r="D29" s="269">
        <f>'5 VALORACIÓN DEL CONTROL'!U144</f>
        <v>0.4</v>
      </c>
      <c r="E29" s="270" t="str">
        <f t="shared" si="3"/>
        <v>Baja</v>
      </c>
      <c r="F29" s="270" t="str">
        <f t="shared" si="4"/>
        <v>Menor</v>
      </c>
      <c r="G29" s="217" t="str">
        <f t="shared" si="5"/>
        <v>Moderado</v>
      </c>
      <c r="H29" s="351"/>
      <c r="I29" s="351"/>
      <c r="J29" s="351"/>
      <c r="K29" s="351"/>
      <c r="L29" s="351"/>
      <c r="M29" s="351"/>
      <c r="N29" s="351"/>
      <c r="O29" s="351"/>
      <c r="P29" s="351"/>
      <c r="Q29" s="351"/>
      <c r="R29" s="351"/>
      <c r="S29" s="351"/>
      <c r="T29" s="351"/>
      <c r="U29" s="351"/>
      <c r="V29" s="351"/>
      <c r="W29" s="351"/>
      <c r="X29" s="352"/>
      <c r="Z29" s="209"/>
      <c r="AA29" s="209"/>
      <c r="AB29" s="209"/>
      <c r="AC29" s="209"/>
      <c r="AD29" s="209"/>
      <c r="AE29" s="205"/>
      <c r="AF29" s="205"/>
      <c r="AG29" s="205"/>
      <c r="AH29" s="205"/>
      <c r="AI29" s="205"/>
    </row>
    <row r="30" spans="1:37" ht="19.5" customHeight="1" x14ac:dyDescent="0.25">
      <c r="A30" s="216" t="str">
        <f>'2 CONTEXTO E IDENTIFICACIÓN'!A31</f>
        <v>R6GT</v>
      </c>
      <c r="B30" s="217" t="str">
        <f>+'2 CONTEXTO E IDENTIFICACIÓN'!E31</f>
        <v>Posibilidad de afectación reputacional y económica  por hallazgos de entes de control o quejas de grupos de valor,  debido a la insuficiente apropiación de las políticas de gobierno y seguridad digital por parte de todos los procesos de la Entidad.</v>
      </c>
      <c r="C30" s="269">
        <f>'5 VALORACIÓN DEL CONTROL'!T150</f>
        <v>0.42</v>
      </c>
      <c r="D30" s="269">
        <f>'5 VALORACIÓN DEL CONTROL'!U150</f>
        <v>0.4</v>
      </c>
      <c r="E30" s="270" t="str">
        <f t="shared" si="3"/>
        <v>Media</v>
      </c>
      <c r="F30" s="270" t="str">
        <f t="shared" si="4"/>
        <v>Menor</v>
      </c>
      <c r="G30" s="217" t="str">
        <f t="shared" si="5"/>
        <v>Moderado</v>
      </c>
      <c r="H30" s="205"/>
      <c r="I30" s="205"/>
      <c r="J30" s="205"/>
      <c r="K30" s="205"/>
      <c r="L30" s="205"/>
      <c r="M30" s="205"/>
      <c r="N30" s="205"/>
      <c r="O30" s="205"/>
      <c r="P30" s="205"/>
      <c r="Z30" s="209"/>
      <c r="AA30" s="209"/>
      <c r="AB30" s="209"/>
      <c r="AC30" s="209"/>
      <c r="AD30" s="209"/>
      <c r="AE30" s="205"/>
      <c r="AF30" s="205"/>
      <c r="AG30" s="205"/>
      <c r="AH30" s="205"/>
      <c r="AI30" s="205"/>
    </row>
    <row r="31" spans="1:37" ht="19.5" customHeight="1" x14ac:dyDescent="0.25">
      <c r="A31" s="216" t="str">
        <f>'2 CONTEXTO E IDENTIFICACIÓN'!A32</f>
        <v>R7GT</v>
      </c>
      <c r="B31" s="217" t="str">
        <f>+'2 CONTEXTO E IDENTIFICACIÓN'!E32</f>
        <v>Posibilidad de afectación reputacional y económica por quejas de grupos de valor asociadas al incumplimiento en la entrega de los proyectos de TI, debido a debilidades en el seguimiento a la ejecución de los proyectos tecnológicos.</v>
      </c>
      <c r="C31" s="269">
        <f>'5 VALORACIÓN DEL CONTROL'!T156</f>
        <v>0.28000000000000003</v>
      </c>
      <c r="D31" s="269">
        <f>'5 VALORACIÓN DEL CONTROL'!U156</f>
        <v>0.4</v>
      </c>
      <c r="E31" s="270" t="str">
        <f t="shared" si="3"/>
        <v>Baja</v>
      </c>
      <c r="F31" s="270" t="str">
        <f t="shared" si="4"/>
        <v>Menor</v>
      </c>
      <c r="G31" s="217" t="str">
        <f t="shared" si="5"/>
        <v>Moderado</v>
      </c>
      <c r="H31" s="205"/>
      <c r="I31" s="205"/>
      <c r="J31" s="205"/>
      <c r="K31" s="205"/>
      <c r="L31" s="205"/>
      <c r="M31" s="205"/>
      <c r="N31" s="205"/>
      <c r="O31" s="205"/>
      <c r="P31" s="205"/>
      <c r="Z31" s="209"/>
      <c r="AA31" s="209"/>
      <c r="AB31" s="209"/>
      <c r="AC31" s="209"/>
      <c r="AD31" s="209"/>
      <c r="AE31" s="205"/>
      <c r="AF31" s="205"/>
      <c r="AG31" s="205"/>
      <c r="AH31" s="205"/>
      <c r="AI31" s="205"/>
    </row>
    <row r="32" spans="1:37" ht="19.5" customHeight="1" x14ac:dyDescent="0.25">
      <c r="A32" s="216" t="str">
        <f>'2 CONTEXTO E IDENTIFICACIÓN'!A33</f>
        <v>R1GF</v>
      </c>
      <c r="B32" s="217" t="str">
        <f>+'2 CONTEXTO E IDENTIFICACIÓN'!E33</f>
        <v>Posibilidad de afectación reputacional por no contar con el fenecimiento de la cuenta en la vigencia  debido a la identificación, clasificación y registro de información contable en rubros y cuantías que no correspondan</v>
      </c>
      <c r="C32" s="269">
        <f>'5 VALORACIÓN DEL CONTROL'!T162</f>
        <v>0.19600000000000001</v>
      </c>
      <c r="D32" s="269">
        <f>'5 VALORACIÓN DEL CONTROL'!U162</f>
        <v>0.4</v>
      </c>
      <c r="E32" s="270" t="str">
        <f t="shared" si="3"/>
        <v>Muy Baja</v>
      </c>
      <c r="F32" s="270" t="str">
        <f t="shared" si="4"/>
        <v>Menor</v>
      </c>
      <c r="G32" s="217" t="str">
        <f t="shared" si="5"/>
        <v>Bajo</v>
      </c>
      <c r="H32" s="205"/>
      <c r="I32" s="205"/>
      <c r="J32" s="205"/>
      <c r="K32" s="205"/>
      <c r="L32" s="205"/>
      <c r="M32" s="205"/>
      <c r="N32" s="205"/>
      <c r="O32" s="205"/>
      <c r="P32" s="205"/>
      <c r="Z32" s="209"/>
      <c r="AA32" s="209"/>
      <c r="AB32" s="209"/>
      <c r="AC32" s="209"/>
      <c r="AD32" s="209"/>
      <c r="AE32" s="205"/>
      <c r="AF32" s="205"/>
      <c r="AG32" s="205"/>
      <c r="AH32" s="205"/>
      <c r="AI32" s="205"/>
    </row>
    <row r="33" spans="1:30" s="205" customFormat="1" ht="19.5" customHeight="1" x14ac:dyDescent="0.25">
      <c r="A33" s="216" t="str">
        <f>'2 CONTEXTO E IDENTIFICACIÓN'!A34</f>
        <v>R2GF</v>
      </c>
      <c r="B33" s="217" t="str">
        <f>+'2 CONTEXTO E IDENTIFICACIÓN'!E34</f>
        <v>Posibilidad de afectación económica por sanciones o multas de entes de control o demandas de terceros  debido a la realización de pagos indebidos</v>
      </c>
      <c r="C33" s="269">
        <f>'5 VALORACIÓN DEL CONTROL'!T168</f>
        <v>0.28000000000000003</v>
      </c>
      <c r="D33" s="269">
        <f>'5 VALORACIÓN DEL CONTROL'!U168</f>
        <v>0.4</v>
      </c>
      <c r="E33" s="270" t="str">
        <f t="shared" si="3"/>
        <v>Baja</v>
      </c>
      <c r="F33" s="270" t="str">
        <f t="shared" si="4"/>
        <v>Menor</v>
      </c>
      <c r="G33" s="217" t="str">
        <f t="shared" si="5"/>
        <v>Moderado</v>
      </c>
      <c r="Z33" s="209"/>
      <c r="AA33" s="209"/>
      <c r="AB33" s="209"/>
      <c r="AC33" s="209"/>
      <c r="AD33" s="209"/>
    </row>
    <row r="34" spans="1:30" ht="127.5" x14ac:dyDescent="0.25">
      <c r="A34" s="216" t="str">
        <f>'2 CONTEXTO E IDENTIFICACIÓN'!A35</f>
        <v>R3GF</v>
      </c>
      <c r="B34" s="217" t="str">
        <f>+'2 CONTEXTO E IDENTIFICACIÓN'!E35</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4" s="269">
        <f>'5 VALORACIÓN DEL CONTROL'!T174</f>
        <v>0.36</v>
      </c>
      <c r="D34" s="269">
        <f>'5 VALORACIÓN DEL CONTROL'!U174</f>
        <v>0.4</v>
      </c>
      <c r="E34" s="270" t="str">
        <f t="shared" si="3"/>
        <v>Baja</v>
      </c>
      <c r="F34" s="270" t="str">
        <f t="shared" si="4"/>
        <v>Menor</v>
      </c>
      <c r="G34" s="217" t="str">
        <f t="shared" si="5"/>
        <v>Moderado</v>
      </c>
    </row>
    <row r="35" spans="1:30" ht="102" x14ac:dyDescent="0.25">
      <c r="A35" s="216" t="str">
        <f>'2 CONTEXTO E IDENTIFICACIÓN'!A36</f>
        <v>R1GCT</v>
      </c>
      <c r="B35" s="217" t="str">
        <f>+'2 CONTEXTO E IDENTIFICACIÓN'!E36</f>
        <v>Posibilidad de afectación reputacional y económica por la suscripción de contratos que presentan documentación inconsistente debido a deficiencias en la verificación de los requisitos habilitantes por parte del proceso de contratación.</v>
      </c>
      <c r="C35" s="269">
        <f>'5 VALORACIÓN DEL CONTROL'!T180</f>
        <v>0.28799999999999998</v>
      </c>
      <c r="D35" s="269">
        <f>'5 VALORACIÓN DEL CONTROL'!U180</f>
        <v>0.8</v>
      </c>
      <c r="E35" s="270" t="str">
        <f t="shared" si="3"/>
        <v>Baja</v>
      </c>
      <c r="F35" s="270" t="str">
        <f t="shared" si="4"/>
        <v>Mayor</v>
      </c>
      <c r="G35" s="217" t="str">
        <f t="shared" si="5"/>
        <v>Alto</v>
      </c>
    </row>
    <row r="36" spans="1:30" ht="89.25" x14ac:dyDescent="0.25">
      <c r="A36" s="216" t="str">
        <f>'2 CONTEXTO E IDENTIFICACIÓN'!A37</f>
        <v>R2GCT</v>
      </c>
      <c r="B36" s="217" t="str">
        <f>+'2 CONTEXTO E IDENTIFICACIÓN'!E37</f>
        <v>Posibilidad de afectación reputacional y económica  por pasivos exigibles debido a liquidación extemporánea de los contratos fuera de los plazos acordados en el contrato o los establecidos por la ley</v>
      </c>
      <c r="C36" s="269">
        <f>'5 VALORACIÓN DEL CONTROL'!T186</f>
        <v>0.36</v>
      </c>
      <c r="D36" s="269">
        <f>'5 VALORACIÓN DEL CONTROL'!U186</f>
        <v>1</v>
      </c>
      <c r="E36" s="270" t="str">
        <f t="shared" si="3"/>
        <v>Baja</v>
      </c>
      <c r="F36" s="270" t="str">
        <f t="shared" si="4"/>
        <v>Catastrófico</v>
      </c>
      <c r="G36" s="217" t="str">
        <f t="shared" si="5"/>
        <v>Extremo</v>
      </c>
    </row>
    <row r="37" spans="1:30" ht="114.75" x14ac:dyDescent="0.25">
      <c r="A37" s="216" t="str">
        <f>'2 CONTEXTO E IDENTIFICACIÓN'!A38</f>
        <v>R3GCT</v>
      </c>
      <c r="B37" s="217" t="str">
        <f>+'2 CONTEXTO E IDENTIFICACIÓN'!E38</f>
        <v>Posibilidad de afectación reputacional y económica por multa y/o sancion de entes de control  debido a la presentación extemporanea y/o con falencias en los reportes enviados a la dirección financiera para posterior cargue en en el aplicativo SIVICOF y SIDEAP</v>
      </c>
      <c r="C37" s="269">
        <f>'5 VALORACIÓN DEL CONTROL'!T192</f>
        <v>0.24</v>
      </c>
      <c r="D37" s="269">
        <f>'5 VALORACIÓN DEL CONTROL'!U192</f>
        <v>0.8</v>
      </c>
      <c r="E37" s="270" t="str">
        <f t="shared" si="3"/>
        <v>Baja</v>
      </c>
      <c r="F37" s="270" t="str">
        <f t="shared" si="4"/>
        <v>Mayor</v>
      </c>
      <c r="G37" s="217" t="str">
        <f t="shared" si="5"/>
        <v>Alto</v>
      </c>
    </row>
    <row r="38" spans="1:30" ht="76.5" x14ac:dyDescent="0.25">
      <c r="A38" s="216" t="str">
        <f>'2 CONTEXTO E IDENTIFICACIÓN'!A39</f>
        <v>R4GCT</v>
      </c>
      <c r="B38" s="217" t="str">
        <f>+'2 CONTEXTO E IDENTIFICACIÓN'!E39</f>
        <v xml:space="preserve">Posibilidad de afectación reputacional y económica por sanciones o multas de entes de control  debido a demoras en la adquisicion de los bienes y servicios requeridos </v>
      </c>
      <c r="C38" s="269">
        <f>'5 VALORACIÓN DEL CONTROL'!T198</f>
        <v>0.39200000000000002</v>
      </c>
      <c r="D38" s="269">
        <f>'5 VALORACIÓN DEL CONTROL'!U198</f>
        <v>1</v>
      </c>
      <c r="E38" s="270" t="str">
        <f t="shared" si="3"/>
        <v>Baja</v>
      </c>
      <c r="F38" s="270" t="str">
        <f t="shared" si="4"/>
        <v>Catastrófico</v>
      </c>
      <c r="G38" s="217" t="str">
        <f t="shared" si="5"/>
        <v>Extremo</v>
      </c>
    </row>
    <row r="39" spans="1:30" ht="76.5" x14ac:dyDescent="0.25">
      <c r="A39" s="216" t="str">
        <f>'2 CONTEXTO E IDENTIFICACIÓN'!A40</f>
        <v>R5GCT</v>
      </c>
      <c r="B39" s="217" t="str">
        <f>+'2 CONTEXTO E IDENTIFICACIÓN'!E40</f>
        <v xml:space="preserve">Posibilidad de afectación reputacional y económica por multa y/o sancion o de un ente de control  y/o quejas de un grupo de valor  debido al incumplimiento en la ejecucion de los contratos </v>
      </c>
      <c r="C39" s="269">
        <f>'5 VALORACIÓN DEL CONTROL'!T204</f>
        <v>0.48</v>
      </c>
      <c r="D39" s="269">
        <f>'5 VALORACIÓN DEL CONTROL'!U204</f>
        <v>1</v>
      </c>
      <c r="E39" s="270" t="str">
        <f t="shared" si="3"/>
        <v>Media</v>
      </c>
      <c r="F39" s="270" t="str">
        <f t="shared" si="4"/>
        <v>Catastrófico</v>
      </c>
      <c r="G39" s="217" t="str">
        <f t="shared" si="5"/>
        <v>Extremo</v>
      </c>
    </row>
    <row r="40" spans="1:30" ht="89.25" x14ac:dyDescent="0.25">
      <c r="A40" s="216" t="str">
        <f>'2 CONTEXTO E IDENTIFICACIÓN'!A41</f>
        <v>R1GJ</v>
      </c>
      <c r="B40" s="217" t="str">
        <f>+'2 CONTEXTO E IDENTIFICACIÓN'!E41</f>
        <v>Posibilidad de afectación reputacional por sanciones administrativas  debido al incumplimiento en la respuesta a requerimientos asociados a los procesos judiciales y acciones constitucionales</v>
      </c>
      <c r="C40" s="269">
        <f>'5 VALORACIÓN DEL CONTROL'!T210</f>
        <v>0.39200000000000002</v>
      </c>
      <c r="D40" s="269">
        <f>'5 VALORACIÓN DEL CONTROL'!U210</f>
        <v>0.8</v>
      </c>
      <c r="E40" s="270" t="str">
        <f t="shared" si="3"/>
        <v>Baja</v>
      </c>
      <c r="F40" s="270" t="str">
        <f t="shared" si="4"/>
        <v>Mayor</v>
      </c>
      <c r="G40" s="217" t="str">
        <f t="shared" si="5"/>
        <v>Alto</v>
      </c>
    </row>
    <row r="41" spans="1:30" ht="89.25" x14ac:dyDescent="0.25">
      <c r="A41" s="216" t="str">
        <f>'2 CONTEXTO E IDENTIFICACIÓN'!A42</f>
        <v>R1GI</v>
      </c>
      <c r="B41" s="217" t="str">
        <f>+'2 CONTEXTO E IDENTIFICACIÓN'!E42</f>
        <v>Posibilidad de afectación reputacional por quejas de grupos de valor o hallazgos de entes de control  debido a la desactualización de la información en la bodega de datos
insumo para análisis estadísticos.</v>
      </c>
      <c r="C41" s="269">
        <f>'5 VALORACIÓN DEL CONTROL'!T216</f>
        <v>0.28000000000000003</v>
      </c>
      <c r="D41" s="269">
        <f>'5 VALORACIÓN DEL CONTROL'!U216</f>
        <v>0.8</v>
      </c>
      <c r="E41" s="270" t="str">
        <f t="shared" si="3"/>
        <v>Baja</v>
      </c>
      <c r="F41" s="270" t="str">
        <f t="shared" si="4"/>
        <v>Mayor</v>
      </c>
      <c r="G41" s="217" t="str">
        <f t="shared" si="5"/>
        <v>Alto</v>
      </c>
    </row>
    <row r="42" spans="1:30" ht="89.25" x14ac:dyDescent="0.25">
      <c r="A42" s="216" t="str">
        <f>'2 CONTEXTO E IDENTIFICACIÓN'!A43</f>
        <v>R1SM</v>
      </c>
      <c r="B42" s="217" t="str">
        <f>+'2 CONTEXTO E IDENTIFICACIÓN'!E43</f>
        <v>Posibilidad de afectación reputacional por hallazgos a la entidad por parte de entes de control debido al incumplimiento de y/o inoportuna emision de los informes de ley contemplados en el Plan Anual de Auditoría</v>
      </c>
      <c r="C42" s="269">
        <f>'5 VALORACIÓN DEL CONTROL'!T222</f>
        <v>0.216</v>
      </c>
      <c r="D42" s="269">
        <f>'5 VALORACIÓN DEL CONTROL'!U222</f>
        <v>0.8</v>
      </c>
      <c r="E42" s="270" t="str">
        <f t="shared" si="3"/>
        <v>Baja</v>
      </c>
      <c r="F42" s="270" t="str">
        <f t="shared" si="4"/>
        <v>Mayor</v>
      </c>
      <c r="G42" s="217" t="str">
        <f t="shared" si="5"/>
        <v>Alto</v>
      </c>
    </row>
    <row r="43" spans="1:30" ht="89.25" x14ac:dyDescent="0.25">
      <c r="A43" s="216" t="str">
        <f>'2 CONTEXTO E IDENTIFICACIÓN'!A44</f>
        <v>R2SM</v>
      </c>
      <c r="B43" s="217" t="str">
        <f>+'2 CONTEXTO E IDENTIFICACIÓN'!E44</f>
        <v>Posibilidad de afectación reputacional por sanciones de entes de control o quejas de grupos de valor  debido a fallas en la planificación del ejercicio de auditoria por desconocimiento de normatividad aplicable.</v>
      </c>
      <c r="C43" s="269">
        <f>'5 VALORACIÓN DEL CONTROL'!T228</f>
        <v>0.11759999999999998</v>
      </c>
      <c r="D43" s="269">
        <f>'5 VALORACIÓN DEL CONTROL'!U228</f>
        <v>0.8</v>
      </c>
      <c r="E43" s="270" t="str">
        <f t="shared" si="3"/>
        <v>Muy Baja</v>
      </c>
      <c r="F43" s="270" t="str">
        <f t="shared" si="4"/>
        <v>Mayor</v>
      </c>
      <c r="G43" s="217" t="str">
        <f t="shared" si="5"/>
        <v>Alto</v>
      </c>
    </row>
    <row r="44" spans="1:30" ht="102" x14ac:dyDescent="0.25">
      <c r="A44" s="216" t="str">
        <f>'2 CONTEXTO E IDENTIFICACIÓN'!A45</f>
        <v>R1GH</v>
      </c>
      <c r="B44" s="217" t="str">
        <f>+'2 CONTEXTO E IDENTIFICACIÓN'!E45</f>
        <v>Posibilidad de afectación reputacional y económica por sanciones y/o multas de entes de control y/o demandas debido al ingreso tardío, incompleto o con errores de las novedades administrativas al aplicativo de nómina.</v>
      </c>
      <c r="C44" s="269">
        <f>'5 VALORACIÓN DEL CONTROL'!T234</f>
        <v>0.6</v>
      </c>
      <c r="D44" s="269">
        <f>'5 VALORACIÓN DEL CONTROL'!U234</f>
        <v>0.60000000000000009</v>
      </c>
      <c r="E44" s="270" t="str">
        <f t="shared" si="3"/>
        <v>Media</v>
      </c>
      <c r="F44" s="270" t="str">
        <f t="shared" si="4"/>
        <v>Moderado</v>
      </c>
      <c r="G44" s="217" t="str">
        <f t="shared" si="5"/>
        <v>Moderado</v>
      </c>
    </row>
    <row r="45" spans="1:30" ht="102" x14ac:dyDescent="0.25">
      <c r="A45" s="216" t="str">
        <f>'2 CONTEXTO E IDENTIFICACIÓN'!A46</f>
        <v>R2GH</v>
      </c>
      <c r="B45" s="217" t="str">
        <f>+'2 CONTEXTO E IDENTIFICACIÓN'!E46</f>
        <v>Posibilidad de afectación reputacional y económica por sanciones y/o multas de entes de control y/o demandas debido a fallas en el seguimiento a la ejecución de las actividades programadas en Plan de Trabajo de SGSST</v>
      </c>
      <c r="C45" s="269">
        <f>'5 VALORACIÓN DEL CONTROL'!T240</f>
        <v>0.36</v>
      </c>
      <c r="D45" s="269">
        <f>'5 VALORACIÓN DEL CONTROL'!U240</f>
        <v>0.8</v>
      </c>
      <c r="E45" s="270" t="str">
        <f t="shared" si="3"/>
        <v>Baja</v>
      </c>
      <c r="F45" s="270" t="str">
        <f t="shared" si="4"/>
        <v>Mayor</v>
      </c>
      <c r="G45" s="217" t="str">
        <f t="shared" si="5"/>
        <v>Alto</v>
      </c>
    </row>
    <row r="46" spans="1:30" ht="76.5" x14ac:dyDescent="0.25">
      <c r="A46" s="216" t="str">
        <f>'2 CONTEXTO E IDENTIFICACIÓN'!A47</f>
        <v>R3GH</v>
      </c>
      <c r="B46" s="217" t="str">
        <f>+'2 CONTEXTO E IDENTIFICACIÓN'!E47</f>
        <v>Posibilidad de afectación reputacional por sanciones de entes de control debido al incumplimiento en la ejecución del Plan Estratégico del Talento Humano</v>
      </c>
      <c r="C46" s="269">
        <f>'5 VALORACIÓN DEL CONTROL'!T246</f>
        <v>0.36</v>
      </c>
      <c r="D46" s="269">
        <f>'5 VALORACIÓN DEL CONTROL'!U246</f>
        <v>0.6</v>
      </c>
      <c r="E46" s="270" t="str">
        <f t="shared" si="3"/>
        <v>Baja</v>
      </c>
      <c r="F46" s="270" t="str">
        <f t="shared" si="4"/>
        <v>Moderado</v>
      </c>
      <c r="G46" s="217" t="str">
        <f t="shared" si="5"/>
        <v>Moderado</v>
      </c>
    </row>
    <row r="47" spans="1:30" ht="76.5" x14ac:dyDescent="0.25">
      <c r="A47" s="216" t="str">
        <f>'2 CONTEXTO E IDENTIFICACIÓN'!A48</f>
        <v>R4GH</v>
      </c>
      <c r="B47" s="217" t="str">
        <f>+'2 CONTEXTO E IDENTIFICACIÓN'!E48</f>
        <v>Posibilidad de afectación reputacional por sanciones de entes de control o quejas de un grupo de valor debido a fallas en la planeacion de la estrategia del plan de cultura de integridad</v>
      </c>
      <c r="C47" s="269">
        <f>'5 VALORACIÓN DEL CONTROL'!T252</f>
        <v>0.12</v>
      </c>
      <c r="D47" s="269">
        <f>'5 VALORACIÓN DEL CONTROL'!U252</f>
        <v>0.6</v>
      </c>
      <c r="E47" s="270" t="str">
        <f t="shared" si="3"/>
        <v>Muy Baja</v>
      </c>
      <c r="F47" s="270" t="str">
        <f t="shared" si="4"/>
        <v>Moderado</v>
      </c>
      <c r="G47" s="217" t="str">
        <f t="shared" si="5"/>
        <v>Moderado</v>
      </c>
    </row>
    <row r="48" spans="1:30" ht="127.5" x14ac:dyDescent="0.25">
      <c r="A48" s="216" t="str">
        <f>'2 CONTEXTO E IDENTIFICACIÓN'!A49</f>
        <v>R1GS</v>
      </c>
      <c r="B48" s="217" t="str">
        <f>+'2 CONTEXTO E IDENTIFICACIÓN'!E49</f>
        <v xml:space="preserve">Posibilidad de afectación reputacional  por hallazgos de entes de control o queja de grupos de valor   debido a incumplimientos en las metas programadas en la ejecución de los recursos financieros de los proyectos de inversión a cargo de la Subsecretaría de Seguridad y Convivencia. </v>
      </c>
      <c r="C48" s="269">
        <f>'5 VALORACIÓN DEL CONTROL'!T258</f>
        <v>0.29399999999999998</v>
      </c>
      <c r="D48" s="269">
        <f>'5 VALORACIÓN DEL CONTROL'!U258</f>
        <v>0.6</v>
      </c>
      <c r="E48" s="270" t="str">
        <f t="shared" si="3"/>
        <v>Baja</v>
      </c>
      <c r="F48" s="270" t="str">
        <f t="shared" si="4"/>
        <v>Moderado</v>
      </c>
      <c r="G48" s="217" t="str">
        <f t="shared" si="5"/>
        <v>Moderado</v>
      </c>
    </row>
    <row r="49" spans="1:7" ht="127.5" x14ac:dyDescent="0.25">
      <c r="A49" s="216" t="str">
        <f>'2 CONTEXTO E IDENTIFICACIÓN'!A50</f>
        <v>R4GS</v>
      </c>
      <c r="B49" s="217" t="str">
        <f>+'2 CONTEXTO E IDENTIFICACIÓN'!E50</f>
        <v>Posibilidad de afectación económica y reputacional para la SDSCJ,  por señalamientos o demandas, debido a fallas en la aplicación de protocolos, desconocimiento del rol institucional o falta de articulación interinstitucional en los eventos de acompañamiento a manifestaciones y movilizaciones.</v>
      </c>
      <c r="C49" s="269">
        <f>'5 VALORACIÓN DEL CONTROL'!T264</f>
        <v>0.33599999999999997</v>
      </c>
      <c r="D49" s="269">
        <f>'5 VALORACIÓN DEL CONTROL'!U264</f>
        <v>0.8</v>
      </c>
      <c r="E49" s="270" t="str">
        <f t="shared" si="3"/>
        <v>Baja</v>
      </c>
      <c r="F49" s="270" t="str">
        <f t="shared" si="4"/>
        <v>Mayor</v>
      </c>
      <c r="G49" s="217" t="str">
        <f t="shared" si="5"/>
        <v>Alto</v>
      </c>
    </row>
    <row r="50" spans="1:7" ht="102" x14ac:dyDescent="0.25">
      <c r="A50" s="216" t="str">
        <f>'2 CONTEXTO E IDENTIFICACIÓN'!A51</f>
        <v>R1AB</v>
      </c>
      <c r="B50" s="217" t="str">
        <f>+'2 CONTEXTO E IDENTIFICACIÓN'!E51</f>
        <v>Posibilidad de afectación reputacional y económica por sanciones o multas de entes de control y las quejas recibidas por los grupos de valor debido al uso de los bienes en comodato con un fin diferente a lo pactado contractualmente</v>
      </c>
      <c r="C50" s="269">
        <f>'5 VALORACIÓN DEL CONTROL'!T270</f>
        <v>0.36</v>
      </c>
      <c r="D50" s="269">
        <f>'5 VALORACIÓN DEL CONTROL'!U270</f>
        <v>0.6</v>
      </c>
      <c r="E50" s="270" t="str">
        <f t="shared" si="3"/>
        <v>Baja</v>
      </c>
      <c r="F50" s="270" t="str">
        <f t="shared" si="4"/>
        <v>Moderado</v>
      </c>
      <c r="G50" s="217" t="str">
        <f t="shared" si="5"/>
        <v>Moderado</v>
      </c>
    </row>
    <row r="51" spans="1:7" ht="76.5" x14ac:dyDescent="0.25">
      <c r="A51" s="216" t="str">
        <f>'2 CONTEXTO E IDENTIFICACIÓN'!A52</f>
        <v>R2AB</v>
      </c>
      <c r="B51" s="217" t="str">
        <f>+'2 CONTEXTO E IDENTIFICACIÓN'!E52</f>
        <v xml:space="preserve">Posibilidad de afectación económica por sanciones o multas de entes de control   debido a la reclamación de los siniestros fuera de los tiempos establecidos en los que no opere la prescripción   </v>
      </c>
      <c r="C51" s="269">
        <f>'5 VALORACIÓN DEL CONTROL'!T276</f>
        <v>0.36</v>
      </c>
      <c r="D51" s="269">
        <f>'5 VALORACIÓN DEL CONTROL'!U276</f>
        <v>0.8</v>
      </c>
      <c r="E51" s="270" t="str">
        <f t="shared" si="3"/>
        <v>Baja</v>
      </c>
      <c r="F51" s="270" t="str">
        <f t="shared" si="4"/>
        <v>Mayor</v>
      </c>
      <c r="G51" s="217" t="str">
        <f t="shared" si="5"/>
        <v>Alto</v>
      </c>
    </row>
    <row r="52" spans="1:7" ht="89.25" x14ac:dyDescent="0.25">
      <c r="A52" s="216" t="str">
        <f>'2 CONTEXTO E IDENTIFICACIÓN'!A53</f>
        <v>R3AB</v>
      </c>
      <c r="B52" s="217" t="str">
        <f>+'2 CONTEXTO E IDENTIFICACIÓN'!E53</f>
        <v xml:space="preserve">Posibilidad de afectación reputacional y económica  por sanciones o multas de entes de control  debido al suministro de los bienes y servicios requeridos, fuera de los tiempos establecidos en los contratos </v>
      </c>
      <c r="C52" s="269">
        <f>'5 VALORACIÓN DEL CONTROL'!T282</f>
        <v>0.216</v>
      </c>
      <c r="D52" s="269">
        <f>'5 VALORACIÓN DEL CONTROL'!U282</f>
        <v>0.8</v>
      </c>
      <c r="E52" s="270" t="str">
        <f t="shared" si="3"/>
        <v>Baja</v>
      </c>
      <c r="F52" s="270" t="str">
        <f t="shared" si="4"/>
        <v>Mayor</v>
      </c>
      <c r="G52" s="217" t="str">
        <f t="shared" si="5"/>
        <v>Alto</v>
      </c>
    </row>
    <row r="53" spans="1:7" ht="153" x14ac:dyDescent="0.25">
      <c r="A53" s="216" t="str">
        <f>'2 CONTEXTO E IDENTIFICACIÓN'!A54</f>
        <v>R4AB</v>
      </c>
      <c r="B53" s="217" t="str">
        <f>+'2 CONTEXTO E IDENTIFICACIÓN'!E54</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3" s="269">
        <f>'5 VALORACIÓN DEL CONTROL'!T288</f>
        <v>0.216</v>
      </c>
      <c r="D53" s="269">
        <f>'5 VALORACIÓN DEL CONTROL'!U288</f>
        <v>0.8</v>
      </c>
      <c r="E53" s="270" t="str">
        <f t="shared" si="3"/>
        <v>Baja</v>
      </c>
      <c r="F53" s="270" t="str">
        <f t="shared" si="4"/>
        <v>Mayor</v>
      </c>
      <c r="G53" s="217" t="str">
        <f t="shared" si="5"/>
        <v>Alto</v>
      </c>
    </row>
    <row r="54" spans="1:7" ht="89.25" x14ac:dyDescent="0.25">
      <c r="A54" s="216" t="str">
        <f>'2 CONTEXTO E IDENTIFICACIÓN'!A55</f>
        <v>R5AB</v>
      </c>
      <c r="B54" s="217" t="str">
        <f>+'2 CONTEXTO E IDENTIFICACIÓN'!E55</f>
        <v>Posibilidad de afectación reputacional y económica por sanciones o multas de entes de control y/o quejas de los grupos de interes debido a la inadecuada disposición de los residuos peligrosos (Talleres)</v>
      </c>
      <c r="C54" s="269">
        <f>'5 VALORACIÓN DEL CONTROL'!T294</f>
        <v>0.29399999999999998</v>
      </c>
      <c r="D54" s="269">
        <f>'5 VALORACIÓN DEL CONTROL'!U294</f>
        <v>0.8</v>
      </c>
      <c r="E54" s="270" t="str">
        <f t="shared" si="3"/>
        <v>Baja</v>
      </c>
      <c r="F54" s="270" t="str">
        <f t="shared" si="4"/>
        <v>Mayor</v>
      </c>
      <c r="G54" s="217" t="str">
        <f t="shared" si="5"/>
        <v>Alto</v>
      </c>
    </row>
    <row r="55" spans="1:7" ht="102" x14ac:dyDescent="0.25">
      <c r="A55" s="216" t="str">
        <f>'2 CONTEXTO E IDENTIFICACIÓN'!A56</f>
        <v>R1GIP</v>
      </c>
      <c r="B55" s="217" t="str">
        <f>+'2 CONTEXTO E IDENTIFICACIÓN'!E56</f>
        <v>Posibilidad de afectación reputacional y económica por denuncias o sanciones de entes de control debido al incumplimiento en la prestación del servicio psicosocial (Prestación continua e ininterrumpida del servicio)</v>
      </c>
      <c r="C55" s="269">
        <f>'5 VALORACIÓN DEL CONTROL'!T300</f>
        <v>0.48</v>
      </c>
      <c r="D55" s="269">
        <f>'5 VALORACIÓN DEL CONTROL'!U300</f>
        <v>0.8</v>
      </c>
      <c r="E55" s="270" t="str">
        <f t="shared" si="3"/>
        <v>Media</v>
      </c>
      <c r="F55" s="270" t="str">
        <f t="shared" si="4"/>
        <v>Mayor</v>
      </c>
      <c r="G55" s="217" t="str">
        <f t="shared" si="5"/>
        <v>Alto</v>
      </c>
    </row>
    <row r="56" spans="1:7" ht="114.75" x14ac:dyDescent="0.25">
      <c r="A56" s="216" t="str">
        <f>'2 CONTEXTO E IDENTIFICACIÓN'!A57</f>
        <v>R2GIP</v>
      </c>
      <c r="B56" s="217" t="str">
        <f>+'2 CONTEXTO E IDENTIFICACIÓN'!E57</f>
        <v>Posibilidad de afectación reputacional y económica por sanciones o multas de entes de control, detrimento patrimonial. O perdida de la certificación ACA debido a la disminución de la cobertura ocupacional en las actividades válidas para la redención de pena</v>
      </c>
      <c r="C56" s="269">
        <f>'5 VALORACIÓN DEL CONTROL'!T306</f>
        <v>0.36</v>
      </c>
      <c r="D56" s="269">
        <f>'5 VALORACIÓN DEL CONTROL'!U306</f>
        <v>0.6</v>
      </c>
      <c r="E56" s="270" t="str">
        <f t="shared" si="3"/>
        <v>Baja</v>
      </c>
      <c r="F56" s="270" t="str">
        <f t="shared" si="4"/>
        <v>Moderado</v>
      </c>
      <c r="G56" s="217" t="str">
        <f t="shared" si="5"/>
        <v>Moderado</v>
      </c>
    </row>
    <row r="57" spans="1:7" ht="76.5" x14ac:dyDescent="0.25">
      <c r="A57" s="216" t="str">
        <f>'2 CONTEXTO E IDENTIFICACIÓN'!A58</f>
        <v>R3GIP</v>
      </c>
      <c r="B57" s="217" t="str">
        <f>+'2 CONTEXTO E IDENTIFICACIÓN'!E58</f>
        <v>Posibilidad de afectación reputacional por fugas o rescates dentro del sistema carcelario o durante traslados o remisiones debido a fallas en los procedimientos establecidos</v>
      </c>
      <c r="C57" s="269">
        <f>'5 VALORACIÓN DEL CONTROL'!T312</f>
        <v>0.36</v>
      </c>
      <c r="D57" s="269">
        <f>'5 VALORACIÓN DEL CONTROL'!U312</f>
        <v>0.4</v>
      </c>
      <c r="E57" s="270" t="str">
        <f t="shared" si="3"/>
        <v>Baja</v>
      </c>
      <c r="F57" s="270" t="str">
        <f t="shared" si="4"/>
        <v>Menor</v>
      </c>
      <c r="G57" s="217" t="str">
        <f t="shared" si="5"/>
        <v>Moderado</v>
      </c>
    </row>
    <row r="58" spans="1:7" ht="140.25" x14ac:dyDescent="0.25">
      <c r="A58" s="216" t="str">
        <f>'2 CONTEXTO E IDENTIFICACIÓN'!A59</f>
        <v>R4GIP</v>
      </c>
      <c r="B58" s="217" t="str">
        <f>+'2 CONTEXTO E IDENTIFICACIÓN'!E59</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58" s="269">
        <f>'5 VALORACIÓN DEL CONTROL'!T318</f>
        <v>0.252</v>
      </c>
      <c r="D58" s="269">
        <f>'5 VALORACIÓN DEL CONTROL'!U318</f>
        <v>0.6</v>
      </c>
      <c r="E58" s="270" t="str">
        <f t="shared" si="3"/>
        <v>Baja</v>
      </c>
      <c r="F58" s="270" t="str">
        <f t="shared" si="4"/>
        <v>Moderado</v>
      </c>
      <c r="G58" s="217" t="str">
        <f t="shared" si="5"/>
        <v>Moderado</v>
      </c>
    </row>
    <row r="59" spans="1:7" ht="89.25" x14ac:dyDescent="0.25">
      <c r="A59" s="216" t="str">
        <f>'2 CONTEXTO E IDENTIFICACIÓN'!A60</f>
        <v>R5GIP</v>
      </c>
      <c r="B59" s="217" t="str">
        <f>+'2 CONTEXTO E IDENTIFICACIÓN'!E60</f>
        <v>Posibilidad de afectación reputacional y económica por demanda de los PPL, familiar, tercero o entes control debido al incumplimiento en la cobertura de los puestos de servicio y las actividades programadas</v>
      </c>
      <c r="C59" s="269">
        <f>'5 VALORACIÓN DEL CONTROL'!T324</f>
        <v>0.28000000000000003</v>
      </c>
      <c r="D59" s="269">
        <f>'5 VALORACIÓN DEL CONTROL'!U324</f>
        <v>0.6</v>
      </c>
      <c r="E59" s="270" t="str">
        <f t="shared" si="3"/>
        <v>Baja</v>
      </c>
      <c r="F59" s="270" t="str">
        <f t="shared" si="4"/>
        <v>Moderado</v>
      </c>
      <c r="G59" s="217" t="str">
        <f t="shared" si="5"/>
        <v>Moderado</v>
      </c>
    </row>
    <row r="60" spans="1:7" ht="102" x14ac:dyDescent="0.25">
      <c r="A60" s="216" t="str">
        <f>'2 CONTEXTO E IDENTIFICACIÓN'!A61</f>
        <v>R6GIP</v>
      </c>
      <c r="B60" s="217" t="str">
        <f>+'2 CONTEXTO E IDENTIFICACIÓN'!E61</f>
        <v>Posibilidad de afectación económica por demanda de los PPL, familiar, tercero o entes control  debido a falencias en seguridad y deficiencia en los tiempos de reacción a los eventos que atenten contra la seguridad de las PPL/Funcionarios/Guardia.</v>
      </c>
      <c r="C60" s="269">
        <f>'5 VALORACIÓN DEL CONTROL'!T330</f>
        <v>0.36</v>
      </c>
      <c r="D60" s="269">
        <f>'5 VALORACIÓN DEL CONTROL'!U330</f>
        <v>0.6</v>
      </c>
      <c r="E60" s="270" t="str">
        <f t="shared" si="3"/>
        <v>Baja</v>
      </c>
      <c r="F60" s="270" t="str">
        <f t="shared" si="4"/>
        <v>Moderado</v>
      </c>
      <c r="G60" s="217" t="str">
        <f t="shared" si="5"/>
        <v>Moderado</v>
      </c>
    </row>
    <row r="61" spans="1:7" ht="76.5" x14ac:dyDescent="0.25">
      <c r="A61" s="216" t="str">
        <f>'2 CONTEXTO E IDENTIFICACIÓN'!A62</f>
        <v>R7GIP</v>
      </c>
      <c r="B61" s="217" t="str">
        <f>+'2 CONTEXTO E IDENTIFICACIÓN'!E62</f>
        <v>Posibilidad de afectación reputacional por sanción disciplinaria  debido a fuga/rescates o falencia en la seguridad dentro del sistema penitenciario</v>
      </c>
      <c r="C61" s="269">
        <f>'5 VALORACIÓN DEL CONTROL'!T336</f>
        <v>0.24</v>
      </c>
      <c r="D61" s="269">
        <f>'5 VALORACIÓN DEL CONTROL'!U336</f>
        <v>0.8</v>
      </c>
      <c r="E61" s="270" t="str">
        <f t="shared" si="3"/>
        <v>Baja</v>
      </c>
      <c r="F61" s="270" t="str">
        <f t="shared" si="4"/>
        <v>Mayor</v>
      </c>
      <c r="G61" s="217" t="str">
        <f t="shared" si="5"/>
        <v>Alto</v>
      </c>
    </row>
    <row r="62" spans="1:7" ht="63.75" x14ac:dyDescent="0.25">
      <c r="A62" s="216" t="str">
        <f>'2 CONTEXTO E IDENTIFICACIÓN'!A63</f>
        <v>R8GIP</v>
      </c>
      <c r="B62" s="217" t="str">
        <f>+'2 CONTEXTO E IDENTIFICACIÓN'!E63</f>
        <v>Posibilidad de afectación reputacional por requerimientos de entes de control debido a la pérdida de la confidencialidad de la información</v>
      </c>
      <c r="C62" s="269">
        <f>'5 VALORACIÓN DEL CONTROL'!T342</f>
        <v>0.36</v>
      </c>
      <c r="D62" s="269">
        <f>'5 VALORACIÓN DEL CONTROL'!U342</f>
        <v>0.8</v>
      </c>
      <c r="E62" s="270" t="str">
        <f t="shared" si="3"/>
        <v>Baja</v>
      </c>
      <c r="F62" s="270" t="str">
        <f t="shared" si="4"/>
        <v>Mayor</v>
      </c>
      <c r="G62" s="217" t="str">
        <f t="shared" si="5"/>
        <v>Alto</v>
      </c>
    </row>
    <row r="63" spans="1:7" ht="63.75" x14ac:dyDescent="0.25">
      <c r="A63" s="216" t="str">
        <f>'2 CONTEXTO E IDENTIFICACIÓN'!A64</f>
        <v>R9GIP</v>
      </c>
      <c r="B63" s="217" t="str">
        <f>+'2 CONTEXTO E IDENTIFICACIÓN'!E64</f>
        <v xml:space="preserve">Posibilidad de afectación reputacional por requerimientos de entes de control y autoridades judiciales debido al vencimiento de trámites Jurídicos. </v>
      </c>
      <c r="C63" s="269">
        <f>+'5 VALORACIÓN DEL CONTROL'!T70</f>
        <v>0.11759999999999998</v>
      </c>
      <c r="D63" s="269">
        <f>+'5 VALORACIÓN DEL CONTROL'!U70</f>
        <v>0.60000000000000009</v>
      </c>
      <c r="E63" s="270" t="str">
        <f t="shared" si="3"/>
        <v>Muy Baja</v>
      </c>
      <c r="F63" s="270" t="str">
        <f t="shared" si="4"/>
        <v>Moderado</v>
      </c>
      <c r="G63" s="217" t="str">
        <f t="shared" si="5"/>
        <v>Moderado</v>
      </c>
    </row>
    <row r="64" spans="1:7" ht="63.75" x14ac:dyDescent="0.25">
      <c r="A64" s="216" t="str">
        <f>'2 CONTEXTO E IDENTIFICACIÓN'!A65</f>
        <v>R10GIP</v>
      </c>
      <c r="B64" s="217" t="str">
        <f>+'2 CONTEXTO E IDENTIFICACIÓN'!E65</f>
        <v xml:space="preserve">Posibilidad de afectación reputacional por requerimientos de entes de control y autoridades judiciales debido a la prescripción de trámites Jurídicos. </v>
      </c>
      <c r="C64" s="269">
        <f>'5 VALORACIÓN DEL CONTROL'!T354</f>
        <v>0.36</v>
      </c>
      <c r="D64" s="269">
        <f>'5 VALORACIÓN DEL CONTROL'!U354</f>
        <v>0.8</v>
      </c>
      <c r="E64" s="270" t="str">
        <f t="shared" si="3"/>
        <v>Baja</v>
      </c>
      <c r="F64" s="270" t="str">
        <f t="shared" si="4"/>
        <v>Mayor</v>
      </c>
      <c r="G64" s="217" t="str">
        <f t="shared" si="5"/>
        <v>Alto</v>
      </c>
    </row>
    <row r="65" spans="1:7" ht="63.75" x14ac:dyDescent="0.25">
      <c r="A65" s="216" t="str">
        <f>'2 CONTEXTO E IDENTIFICACIÓN'!A66</f>
        <v>R11GIP</v>
      </c>
      <c r="B65" s="217" t="str">
        <f>+'2 CONTEXTO E IDENTIFICACIÓN'!E66</f>
        <v>Posibilidad de afectación reputacional por requerimientos de entes de control y autoridades judiciales  debido a permitir la prolongación Ilícita de la libertad</v>
      </c>
      <c r="C65" s="269">
        <f>'5 VALORACIÓN DEL CONTROL'!T360</f>
        <v>0.216</v>
      </c>
      <c r="D65" s="269">
        <f>'5 VALORACIÓN DEL CONTROL'!U360</f>
        <v>0.8</v>
      </c>
      <c r="E65" s="270" t="str">
        <f t="shared" si="3"/>
        <v>Baja</v>
      </c>
      <c r="F65" s="270" t="str">
        <f t="shared" si="4"/>
        <v>Mayor</v>
      </c>
      <c r="G65" s="217" t="str">
        <f t="shared" si="5"/>
        <v>Alto</v>
      </c>
    </row>
    <row r="66" spans="1:7" ht="89.25" x14ac:dyDescent="0.25">
      <c r="A66" s="216" t="str">
        <f>'2 CONTEXTO E IDENTIFICACIÓN'!A67</f>
        <v>R12GIP</v>
      </c>
      <c r="B66" s="217" t="str">
        <f>+'2 CONTEXTO E IDENTIFICACIÓN'!E67</f>
        <v>Posibilidad de afectación reputacional por requerimientos de entes de control y autoridades judiciales debido a Hojas de vida incompletas, desactualizadas o imprecisas (Física o en el aplicativo SISIPEC WEB)</v>
      </c>
      <c r="C66" s="269">
        <f>'5 VALORACIÓN DEL CONTROL'!T366</f>
        <v>0.42</v>
      </c>
      <c r="D66" s="269">
        <f>'5 VALORACIÓN DEL CONTROL'!U366</f>
        <v>0.8</v>
      </c>
      <c r="E66" s="270" t="str">
        <f t="shared" si="3"/>
        <v>Media</v>
      </c>
      <c r="F66" s="270" t="str">
        <f t="shared" si="4"/>
        <v>Mayor</v>
      </c>
      <c r="G66" s="217" t="str">
        <f t="shared" si="5"/>
        <v>Alto</v>
      </c>
    </row>
    <row r="67" spans="1:7" ht="89.25" x14ac:dyDescent="0.25">
      <c r="A67" s="216" t="str">
        <f>'2 CONTEXTO E IDENTIFICACIÓN'!A68</f>
        <v>R13GIP</v>
      </c>
      <c r="B67" s="217" t="str">
        <f>+'2 CONTEXTO E IDENTIFICACIÓN'!E68</f>
        <v>Posibilidad de afectación reputacional por requerimientos de entes de control y autoridades judiciales debido a conceder u otorgar libertad o trasladar a una PPL sin el debido cumplimiento de los requisitos legales.</v>
      </c>
      <c r="C67" s="269">
        <f>'5 VALORACIÓN DEL CONTROL'!T372</f>
        <v>0.36</v>
      </c>
      <c r="D67" s="269">
        <f>'5 VALORACIÓN DEL CONTROL'!U372</f>
        <v>0.8</v>
      </c>
      <c r="E67" s="270" t="str">
        <f t="shared" si="3"/>
        <v>Baja</v>
      </c>
      <c r="F67" s="270" t="str">
        <f t="shared" si="4"/>
        <v>Mayor</v>
      </c>
      <c r="G67" s="217" t="str">
        <f t="shared" si="5"/>
        <v>Alto</v>
      </c>
    </row>
    <row r="68" spans="1:7" ht="63.75" x14ac:dyDescent="0.25">
      <c r="A68" s="216" t="str">
        <f>'2 CONTEXTO E IDENTIFICACIÓN'!A69</f>
        <v>R14GIP</v>
      </c>
      <c r="B68" s="217" t="str">
        <f>+'2 CONTEXTO E IDENTIFICACIÓN'!E69</f>
        <v xml:space="preserve">Posibilidad de afectación reputacional por requerimientos de entes de control y autoridades judiciales  debido a la privación ilegal de la libertad </v>
      </c>
      <c r="C68" s="269">
        <f>'5 VALORACIÓN DEL CONTROL'!T378</f>
        <v>0.216</v>
      </c>
      <c r="D68" s="269">
        <f>'5 VALORACIÓN DEL CONTROL'!U378</f>
        <v>0.8</v>
      </c>
      <c r="E68" s="270" t="str">
        <f t="shared" si="3"/>
        <v>Baja</v>
      </c>
      <c r="F68" s="270" t="str">
        <f t="shared" si="4"/>
        <v>Mayor</v>
      </c>
      <c r="G68" s="217" t="str">
        <f t="shared" si="5"/>
        <v>Alto</v>
      </c>
    </row>
    <row r="69" spans="1:7" ht="153" x14ac:dyDescent="0.25">
      <c r="A69" s="216" t="str">
        <f>'2 CONTEXTO E IDENTIFICACIÓN'!A70</f>
        <v>R1GCI</v>
      </c>
      <c r="B69" s="217" t="str">
        <f>+'2 CONTEXTO E IDENTIFICACIÓN'!E70</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69" s="269">
        <f>'5 VALORACIÓN DEL CONTROL'!T384</f>
        <v>0.42</v>
      </c>
      <c r="D69" s="269">
        <f>'5 VALORACIÓN DEL CONTROL'!U384</f>
        <v>0.4</v>
      </c>
      <c r="E69" s="270" t="str">
        <f t="shared" si="3"/>
        <v>Media</v>
      </c>
      <c r="F69" s="270" t="str">
        <f t="shared" si="4"/>
        <v>Menor</v>
      </c>
      <c r="G69" s="217" t="str">
        <f t="shared" si="5"/>
        <v>Moderado</v>
      </c>
    </row>
    <row r="70" spans="1:7" ht="127.5" x14ac:dyDescent="0.25">
      <c r="A70" s="216" t="str">
        <f>'2 CONTEXTO E IDENTIFICACIÓN'!A71</f>
        <v>R1GTS</v>
      </c>
      <c r="B70" s="217" t="str">
        <f>+'2 CONTEXTO E IDENTIFICACIÓN'!E71</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0" s="269">
        <f>'5 VALORACIÓN DEL CONTROL'!T390</f>
        <v>0.28000000000000003</v>
      </c>
      <c r="D70" s="269">
        <f>'5 VALORACIÓN DEL CONTROL'!U390</f>
        <v>0.6</v>
      </c>
      <c r="E70" s="270" t="str">
        <f t="shared" si="3"/>
        <v>Baja</v>
      </c>
      <c r="F70" s="270" t="str">
        <f t="shared" si="4"/>
        <v>Moderado</v>
      </c>
      <c r="G70" s="217" t="str">
        <f t="shared" si="5"/>
        <v>Moderado</v>
      </c>
    </row>
    <row r="71" spans="1:7" ht="229.5" x14ac:dyDescent="0.25">
      <c r="A71" s="508" t="str">
        <f>'2 CONTEXTO E IDENTIFICACIÓN'!A72</f>
        <v>R2GTS</v>
      </c>
      <c r="B71" s="509" t="str">
        <f>+'2 CONTEXTO E IDENTIFICACIÓN'!E72</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1" s="510">
        <f>'5 VALORACIÓN DEL CONTROL'!T396</f>
        <v>4.1160000000000002E-2</v>
      </c>
      <c r="D71" s="510">
        <f>'5 VALORACIÓN DEL CONTROL'!U396</f>
        <v>0.6</v>
      </c>
      <c r="E71" s="511" t="str">
        <f t="shared" si="3"/>
        <v>Muy Baja</v>
      </c>
      <c r="F71" s="511" t="str">
        <f t="shared" si="4"/>
        <v>Moderado</v>
      </c>
      <c r="G71" s="509" t="str">
        <f t="shared" si="5"/>
        <v>Moderado</v>
      </c>
    </row>
    <row r="72" spans="1:7" x14ac:dyDescent="0.25">
      <c r="A72" s="209"/>
      <c r="B72" s="219"/>
      <c r="C72" s="276"/>
      <c r="D72" s="277"/>
      <c r="E72" s="278"/>
      <c r="F72" s="278"/>
      <c r="G72" s="219"/>
    </row>
    <row r="73" spans="1:7" x14ac:dyDescent="0.25">
      <c r="A73" s="209"/>
      <c r="B73" s="219"/>
      <c r="C73" s="276"/>
      <c r="D73" s="277"/>
      <c r="E73" s="278"/>
      <c r="F73" s="278"/>
      <c r="G73" s="219"/>
    </row>
    <row r="74" spans="1:7" x14ac:dyDescent="0.25">
      <c r="A74" s="209"/>
      <c r="B74" s="219"/>
      <c r="C74" s="276"/>
      <c r="D74" s="277"/>
      <c r="E74" s="278"/>
      <c r="F74" s="278"/>
      <c r="G74" s="219"/>
    </row>
    <row r="75" spans="1:7" x14ac:dyDescent="0.25">
      <c r="A75" s="209"/>
      <c r="B75" s="219"/>
      <c r="C75" s="276"/>
      <c r="D75" s="277"/>
      <c r="E75" s="278"/>
      <c r="F75" s="278"/>
      <c r="G75" s="219"/>
    </row>
  </sheetData>
  <sheetProtection algorithmName="SHA-512" hashValue="N2bzbyjecq3xZtBMLWmzWB3ZbzC1INoRdAcngQcuD/3kq1jq+YOaXvpX7AE3cW1ELnvGxxD5P7oPRq2orq05GA==" saltValue="q3tZPA8j4coYSgNgYF75tw==" spinCount="100000" sheet="1" objects="1" scenarios="1"/>
  <autoFilter ref="A6:G6" xr:uid="{00000000-0009-0000-0000-000008000000}"/>
  <dataConsolidate/>
  <mergeCells count="10">
    <mergeCell ref="Q7:Q11"/>
    <mergeCell ref="W1:X1"/>
    <mergeCell ref="C1:V1"/>
    <mergeCell ref="T4:X4"/>
    <mergeCell ref="E5:G5"/>
    <mergeCell ref="K5:O5"/>
    <mergeCell ref="I7:I11"/>
    <mergeCell ref="B3:D3"/>
    <mergeCell ref="I4:O4"/>
    <mergeCell ref="A1:B1"/>
  </mergeCells>
  <conditionalFormatting sqref="D7:E7 E8:E71 D72:E75">
    <cfRule type="cellIs" dxfId="59" priority="1" operator="equal">
      <formula>$S$11</formula>
    </cfRule>
    <cfRule type="cellIs" dxfId="58" priority="2" operator="equal">
      <formula>$S$10</formula>
    </cfRule>
    <cfRule type="cellIs" dxfId="57" priority="3" operator="equal">
      <formula>$S$9</formula>
    </cfRule>
    <cfRule type="cellIs" dxfId="56" priority="4" operator="equal">
      <formula>$S$8</formula>
    </cfRule>
    <cfRule type="cellIs" dxfId="55" priority="5" operator="equal">
      <formula>$S$7</formula>
    </cfRule>
  </conditionalFormatting>
  <conditionalFormatting sqref="F7:F75">
    <cfRule type="cellIs" dxfId="54" priority="6" operator="equal">
      <formula>$T$6</formula>
    </cfRule>
    <cfRule type="cellIs" dxfId="53" priority="7" operator="equal">
      <formula>$U$6</formula>
    </cfRule>
    <cfRule type="cellIs" dxfId="52" priority="8" operator="equal">
      <formula>$V$6</formula>
    </cfRule>
    <cfRule type="cellIs" dxfId="51" priority="9" operator="equal">
      <formula>$W$6</formula>
    </cfRule>
    <cfRule type="cellIs" dxfId="50" priority="10" operator="equal">
      <formula>$X$6</formula>
    </cfRule>
  </conditionalFormatting>
  <conditionalFormatting sqref="G7:G75">
    <cfRule type="cellIs" dxfId="49" priority="11" operator="equal">
      <formula>$T$14</formula>
    </cfRule>
    <cfRule type="cellIs" dxfId="48" priority="12" operator="equal">
      <formula>$T$15</formula>
    </cfRule>
    <cfRule type="cellIs" dxfId="47" priority="13" operator="equal">
      <formula>$T$16</formula>
    </cfRule>
    <cfRule type="cellIs" dxfId="46" priority="14" operator="equal">
      <formula>$T$17</formula>
    </cfRule>
  </conditionalFormatting>
  <dataValidations count="3">
    <dataValidation type="list" allowBlank="1" showInputMessage="1" showErrorMessage="1" sqref="JC7:JI14"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B6" xr:uid="{00000000-0002-0000-0800-000001000000}"/>
    <dataValidation allowBlank="1" showInputMessage="1" showErrorMessage="1" prompt="Es la materialización del riesgo y las consecuencias de su aparición. Su escala es: 5 bajo impacto, 10 medio, 20 alto impacto._x000a_" sqref="JC6:JI6" xr:uid="{00000000-0002-0000-0800-000002000000}"/>
  </dataValidations>
  <printOptions horizontalCentered="1" verticalCentered="1"/>
  <pageMargins left="0.31496062992125984" right="0.27559055118110237" top="0.23622047244094491" bottom="0.15748031496062992" header="0" footer="0"/>
  <pageSetup paperSize="5" scale="54" orientation="landscape" r:id="rId1"/>
  <headerFooter alignWithMargins="0">
    <oddFooter>&amp;R&amp;G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L34"/>
  <sheetViews>
    <sheetView showGridLines="0" view="pageBreakPreview" zoomScale="70" zoomScaleNormal="55" zoomScaleSheetLayoutView="70" workbookViewId="0">
      <pane xSplit="1" ySplit="7" topLeftCell="B8" activePane="bottomRight" state="frozen"/>
      <selection pane="topRight"/>
      <selection pane="bottomLeft"/>
      <selection pane="bottomRight" activeCell="H10" sqref="H10"/>
    </sheetView>
  </sheetViews>
  <sheetFormatPr baseColWidth="10" defaultColWidth="14.28515625" defaultRowHeight="12.75" x14ac:dyDescent="0.25"/>
  <cols>
    <col min="1" max="1" width="24.5703125" style="205" customWidth="1"/>
    <col min="2" max="4" width="24.5703125" style="209" customWidth="1"/>
    <col min="5" max="6" width="24.5703125" style="272" customWidth="1"/>
    <col min="7" max="15" width="24.5703125" style="209" customWidth="1"/>
    <col min="16" max="16" width="3.85546875" style="209" customWidth="1"/>
    <col min="17" max="17" width="4.85546875" style="205" hidden="1" customWidth="1"/>
    <col min="18" max="18" width="6.140625" style="205" hidden="1" customWidth="1"/>
    <col min="19" max="24" width="14" style="205" hidden="1" customWidth="1"/>
    <col min="25" max="29" width="11.42578125" style="205" customWidth="1"/>
    <col min="30" max="30" width="5.42578125" style="205" bestFit="1" customWidth="1"/>
    <col min="31" max="31" width="26.85546875" style="205" customWidth="1"/>
    <col min="32" max="36" width="22.85546875" style="209" customWidth="1"/>
    <col min="37" max="37" width="23.42578125" style="205" customWidth="1"/>
    <col min="38" max="265" width="11.42578125" style="205" customWidth="1"/>
    <col min="266" max="266" width="12.7109375" style="205" customWidth="1"/>
    <col min="267" max="267" width="47" style="205" customWidth="1"/>
    <col min="268" max="268" width="35" style="205" customWidth="1"/>
    <col min="269" max="16384" width="14.28515625" style="205"/>
  </cols>
  <sheetData>
    <row r="1" spans="1:38" ht="122.25" customHeight="1" thickBot="1" x14ac:dyDescent="0.3">
      <c r="A1" s="385"/>
      <c r="B1" s="386"/>
      <c r="C1" s="619" t="s">
        <v>143</v>
      </c>
      <c r="D1" s="619"/>
      <c r="E1" s="619"/>
      <c r="F1" s="619"/>
      <c r="G1" s="619"/>
      <c r="H1" s="619"/>
      <c r="I1" s="619"/>
      <c r="J1" s="619"/>
      <c r="K1" s="619"/>
      <c r="L1" s="619"/>
      <c r="M1" s="619"/>
      <c r="N1" s="619"/>
      <c r="O1" s="634" t="s">
        <v>405</v>
      </c>
      <c r="P1" s="635"/>
    </row>
    <row r="2" spans="1:38" ht="15.75" customHeight="1" thickBot="1" x14ac:dyDescent="0.3">
      <c r="A2" s="74"/>
      <c r="B2" s="331"/>
      <c r="C2" s="331"/>
      <c r="D2" s="331"/>
      <c r="E2" s="331"/>
      <c r="F2" s="331"/>
      <c r="G2" s="331"/>
      <c r="H2" s="331"/>
      <c r="I2" s="331"/>
      <c r="J2" s="128"/>
    </row>
    <row r="3" spans="1:38" s="189" customFormat="1" ht="33" customHeight="1" x14ac:dyDescent="0.2">
      <c r="A3" s="313" t="s">
        <v>222</v>
      </c>
      <c r="B3" s="639" t="str">
        <f>+IF('2 CONTEXTO E IDENTIFICACIÓN'!$B$3="","",'2 CONTEXTO E IDENTIFICACIÓN'!$B$3)</f>
        <v/>
      </c>
      <c r="C3" s="639"/>
      <c r="D3" s="639"/>
      <c r="E3" s="376"/>
      <c r="F3" s="387"/>
      <c r="G3" s="388"/>
      <c r="H3" s="388"/>
      <c r="I3" s="389"/>
      <c r="J3" s="389"/>
      <c r="K3" s="390"/>
      <c r="L3" s="390"/>
      <c r="M3" s="390"/>
      <c r="N3" s="391"/>
      <c r="O3" s="391"/>
      <c r="P3" s="392"/>
      <c r="AF3" s="191"/>
      <c r="AG3" s="191"/>
      <c r="AH3" s="191"/>
      <c r="AI3" s="191"/>
      <c r="AJ3" s="191"/>
    </row>
    <row r="4" spans="1:38" s="189" customFormat="1" ht="15" thickBot="1" x14ac:dyDescent="0.25">
      <c r="A4" s="280"/>
      <c r="D4" s="393"/>
      <c r="E4" s="393"/>
      <c r="F4" s="379"/>
      <c r="P4" s="394"/>
      <c r="AF4" s="191"/>
      <c r="AG4" s="191"/>
      <c r="AH4" s="191"/>
      <c r="AI4" s="191"/>
      <c r="AJ4" s="191"/>
    </row>
    <row r="5" spans="1:38" s="189" customFormat="1" ht="13.5" thickBot="1" x14ac:dyDescent="0.25">
      <c r="A5" s="720" t="s">
        <v>275</v>
      </c>
      <c r="B5" s="721"/>
      <c r="C5" s="721"/>
      <c r="D5" s="721"/>
      <c r="E5" s="721"/>
      <c r="F5" s="721"/>
      <c r="G5" s="722"/>
      <c r="I5" s="720" t="s">
        <v>301</v>
      </c>
      <c r="J5" s="721"/>
      <c r="K5" s="721"/>
      <c r="L5" s="721"/>
      <c r="M5" s="721"/>
      <c r="N5" s="721"/>
      <c r="O5" s="722"/>
      <c r="P5" s="394"/>
      <c r="R5" s="197"/>
      <c r="S5" s="198"/>
      <c r="T5" s="653" t="s">
        <v>17</v>
      </c>
      <c r="U5" s="653"/>
      <c r="V5" s="653"/>
      <c r="W5" s="653"/>
      <c r="X5" s="654"/>
      <c r="AF5" s="191"/>
      <c r="AG5" s="191"/>
      <c r="AH5" s="191"/>
      <c r="AI5" s="191"/>
      <c r="AJ5" s="191"/>
    </row>
    <row r="6" spans="1:38" x14ac:dyDescent="0.25">
      <c r="A6" s="202"/>
      <c r="B6" s="203"/>
      <c r="C6" s="653" t="s">
        <v>17</v>
      </c>
      <c r="D6" s="653"/>
      <c r="E6" s="653"/>
      <c r="F6" s="653"/>
      <c r="G6" s="654"/>
      <c r="H6" s="345"/>
      <c r="I6" s="202"/>
      <c r="J6" s="203"/>
      <c r="K6" s="653" t="s">
        <v>17</v>
      </c>
      <c r="L6" s="653"/>
      <c r="M6" s="653"/>
      <c r="N6" s="653"/>
      <c r="O6" s="654"/>
      <c r="P6" s="395"/>
      <c r="R6" s="204"/>
      <c r="T6" s="206">
        <v>0.2</v>
      </c>
      <c r="U6" s="206">
        <v>0.4</v>
      </c>
      <c r="V6" s="206">
        <v>0.6</v>
      </c>
      <c r="W6" s="206">
        <v>0.8</v>
      </c>
      <c r="X6" s="207">
        <v>1</v>
      </c>
      <c r="Y6" s="208"/>
      <c r="Z6" s="208"/>
      <c r="AA6" s="208"/>
      <c r="AB6" s="208"/>
      <c r="AC6" s="208"/>
      <c r="AD6" s="208"/>
      <c r="AE6" s="208"/>
    </row>
    <row r="7" spans="1:38" x14ac:dyDescent="0.2">
      <c r="A7" s="204"/>
      <c r="B7" s="211"/>
      <c r="C7" s="212" t="s">
        <v>263</v>
      </c>
      <c r="D7" s="212" t="s">
        <v>265</v>
      </c>
      <c r="E7" s="212" t="s">
        <v>75</v>
      </c>
      <c r="F7" s="212" t="s">
        <v>270</v>
      </c>
      <c r="G7" s="213" t="s">
        <v>273</v>
      </c>
      <c r="H7" s="345"/>
      <c r="I7" s="204"/>
      <c r="J7" s="211"/>
      <c r="K7" s="212" t="s">
        <v>263</v>
      </c>
      <c r="L7" s="212" t="s">
        <v>265</v>
      </c>
      <c r="M7" s="212" t="s">
        <v>75</v>
      </c>
      <c r="N7" s="212" t="s">
        <v>270</v>
      </c>
      <c r="O7" s="213" t="s">
        <v>273</v>
      </c>
      <c r="P7" s="395"/>
      <c r="R7" s="204"/>
      <c r="S7" s="214"/>
      <c r="T7" s="273" t="s">
        <v>263</v>
      </c>
      <c r="U7" s="273" t="s">
        <v>265</v>
      </c>
      <c r="V7" s="273" t="s">
        <v>75</v>
      </c>
      <c r="W7" s="273" t="s">
        <v>270</v>
      </c>
      <c r="X7" s="274" t="s">
        <v>273</v>
      </c>
      <c r="AA7" s="208"/>
      <c r="AB7" s="208"/>
      <c r="AC7" s="215"/>
      <c r="AD7" s="215"/>
      <c r="AE7" s="215"/>
      <c r="AF7" s="215"/>
      <c r="AG7" s="215"/>
      <c r="AH7" s="215"/>
      <c r="AI7" s="215"/>
      <c r="AJ7" s="215"/>
      <c r="AK7" s="215"/>
      <c r="AL7" s="215"/>
    </row>
    <row r="8" spans="1:38" ht="107.25" customHeight="1" x14ac:dyDescent="0.2">
      <c r="A8" s="656" t="s">
        <v>259</v>
      </c>
      <c r="B8" s="212" t="s">
        <v>272</v>
      </c>
      <c r="C8" s="220" t="str">
        <f>+'4 MAPA CALOR INHERENTE'!I7</f>
        <v xml:space="preserve">                                                                    </v>
      </c>
      <c r="D8" s="220" t="str">
        <f>+'4 MAPA CALOR INHERENTE'!J7</f>
        <v xml:space="preserve">                                                                    </v>
      </c>
      <c r="E8" s="220" t="str">
        <f>+'4 MAPA CALOR INHERENTE'!K7</f>
        <v xml:space="preserve">                                                                    </v>
      </c>
      <c r="F8" s="220" t="str">
        <f>+'4 MAPA CALOR INHERENTE'!L7</f>
        <v xml:space="preserve">    R6AJ  R1AR                               R1GH                               </v>
      </c>
      <c r="G8" s="221" t="str">
        <f>+'4 MAPA CALOR INHERENTE'!M7</f>
        <v xml:space="preserve">                                                                    </v>
      </c>
      <c r="H8" s="219"/>
      <c r="I8" s="656" t="s">
        <v>259</v>
      </c>
      <c r="J8" s="212" t="s">
        <v>272</v>
      </c>
      <c r="K8" s="220" t="str">
        <f>+'6 MAPA CALOR RESIDUAL'!K7</f>
        <v xml:space="preserve">                   </v>
      </c>
      <c r="L8" s="220" t="str">
        <f>+'6 MAPA CALOR RESIDUAL'!L7</f>
        <v xml:space="preserve">                   </v>
      </c>
      <c r="M8" s="220" t="str">
        <f>+'6 MAPA CALOR RESIDUAL'!M7</f>
        <v xml:space="preserve">                   </v>
      </c>
      <c r="N8" s="220" t="str">
        <f>+'6 MAPA CALOR RESIDUAL'!N7</f>
        <v xml:space="preserve">                   </v>
      </c>
      <c r="O8" s="221" t="str">
        <f>+'6 MAPA CALOR RESIDUAL'!O7</f>
        <v xml:space="preserve">                   </v>
      </c>
      <c r="P8" s="396"/>
      <c r="Q8" s="719" t="s">
        <v>259</v>
      </c>
      <c r="R8" s="222">
        <v>1</v>
      </c>
      <c r="S8" s="273" t="s">
        <v>272</v>
      </c>
      <c r="T8" s="220" t="s">
        <v>278</v>
      </c>
      <c r="U8" s="220" t="s">
        <v>278</v>
      </c>
      <c r="V8" s="220" t="s">
        <v>278</v>
      </c>
      <c r="W8" s="220" t="s">
        <v>278</v>
      </c>
      <c r="X8" s="221" t="s">
        <v>279</v>
      </c>
      <c r="AA8" s="208"/>
      <c r="AB8" s="208"/>
      <c r="AC8" s="215"/>
      <c r="AD8" s="215"/>
      <c r="AE8" s="215"/>
      <c r="AF8" s="223"/>
      <c r="AG8" s="223"/>
      <c r="AH8" s="223"/>
      <c r="AI8" s="223"/>
      <c r="AJ8" s="223"/>
      <c r="AK8" s="215"/>
      <c r="AL8" s="215"/>
    </row>
    <row r="9" spans="1:38" ht="107.25" customHeight="1" x14ac:dyDescent="0.2">
      <c r="A9" s="656"/>
      <c r="B9" s="212" t="s">
        <v>269</v>
      </c>
      <c r="C9" s="224" t="str">
        <f>+'4 MAPA CALOR INHERENTE'!I8</f>
        <v xml:space="preserve">   R5AJ                                                                 </v>
      </c>
      <c r="D9" s="224" t="str">
        <f>+'4 MAPA CALOR INHERENTE'!J8</f>
        <v xml:space="preserve">       R1CID                                                             </v>
      </c>
      <c r="E9" s="220" t="str">
        <f>+'4 MAPA CALOR INHERENTE'!K8</f>
        <v xml:space="preserve">     R7AJ                                                               </v>
      </c>
      <c r="F9" s="220" t="str">
        <f>+'4 MAPA CALOR INHERENTE'!L8</f>
        <v xml:space="preserve">                            R1GCT     R1GJ         R4GS      R1GIP                    </v>
      </c>
      <c r="G9" s="221" t="str">
        <f>+'4 MAPA CALOR INHERENTE'!M8</f>
        <v xml:space="preserve">R1AJ                               R4GCT R5GCT                                    </v>
      </c>
      <c r="H9" s="219"/>
      <c r="I9" s="656"/>
      <c r="J9" s="212" t="s">
        <v>269</v>
      </c>
      <c r="K9" s="224" t="str">
        <f>+'6 MAPA CALOR RESIDUAL'!K8</f>
        <v xml:space="preserve">                   </v>
      </c>
      <c r="L9" s="224" t="str">
        <f>+'6 MAPA CALOR RESIDUAL'!L8</f>
        <v xml:space="preserve">                   </v>
      </c>
      <c r="M9" s="220" t="str">
        <f>+'6 MAPA CALOR RESIDUAL'!M8</f>
        <v xml:space="preserve">                   </v>
      </c>
      <c r="N9" s="220" t="str">
        <f>+'6 MAPA CALOR RESIDUAL'!N8</f>
        <v xml:space="preserve">                   </v>
      </c>
      <c r="O9" s="221" t="str">
        <f>+'6 MAPA CALOR RESIDUAL'!O8</f>
        <v xml:space="preserve">                   </v>
      </c>
      <c r="P9" s="396"/>
      <c r="Q9" s="719"/>
      <c r="R9" s="222">
        <v>0.8</v>
      </c>
      <c r="S9" s="273" t="s">
        <v>269</v>
      </c>
      <c r="T9" s="224" t="s">
        <v>75</v>
      </c>
      <c r="U9" s="224" t="s">
        <v>75</v>
      </c>
      <c r="V9" s="220" t="s">
        <v>278</v>
      </c>
      <c r="W9" s="220" t="s">
        <v>278</v>
      </c>
      <c r="X9" s="221" t="s">
        <v>279</v>
      </c>
      <c r="AA9" s="208"/>
      <c r="AB9" s="208"/>
      <c r="AC9" s="215"/>
      <c r="AD9" s="225"/>
      <c r="AE9" s="226"/>
      <c r="AF9" s="223"/>
      <c r="AG9" s="223"/>
      <c r="AH9" s="223"/>
      <c r="AI9" s="223"/>
      <c r="AJ9" s="223"/>
      <c r="AK9" s="215"/>
      <c r="AL9" s="215"/>
    </row>
    <row r="10" spans="1:38" ht="107.25" customHeight="1" x14ac:dyDescent="0.2">
      <c r="A10" s="656"/>
      <c r="B10" s="212" t="s">
        <v>267</v>
      </c>
      <c r="C10" s="224" t="str">
        <f>+'4 MAPA CALOR INHERENTE'!I9</f>
        <v xml:space="preserve">  R3AJ                                                                  </v>
      </c>
      <c r="D10" s="224" t="str">
        <f>+'4 MAPA CALOR INHERENTE'!J9</f>
        <v xml:space="preserve"> R2AJ               R1GD R1GRF  R2GT   R5GT R6GT    R3GF                       R3GIP            R1GCI      </v>
      </c>
      <c r="E10" s="224" t="str">
        <f>+'4 MAPA CALOR INHERENTE'!K9</f>
        <v xml:space="preserve">        R1DE R2DE  R3FI R1GC        R3GT R4GT                  R3GH  R1GS  R1AB      R2GIP  R4GIP  R6GIP               </v>
      </c>
      <c r="F10" s="220" t="str">
        <f>+'4 MAPA CALOR INHERENTE'!L9</f>
        <v xml:space="preserve">             R1GE R2GE R3GE                    R1SM   R2GH      R2AB R3AB R4AB R5AB        R8GIP R9GIP R10GIP R11GIP R12GIP R13GIP R14GIP       </v>
      </c>
      <c r="G10" s="221" t="str">
        <f>+'4 MAPA CALOR INHERENTE'!M9</f>
        <v xml:space="preserve">                  R1GT           R2GCT                                       </v>
      </c>
      <c r="H10" s="219"/>
      <c r="I10" s="656"/>
      <c r="J10" s="212" t="s">
        <v>267</v>
      </c>
      <c r="K10" s="224" t="str">
        <f>+'6 MAPA CALOR RESIDUAL'!K9</f>
        <v xml:space="preserve">   R5AJ                </v>
      </c>
      <c r="L10" s="224" t="str">
        <f>+'6 MAPA CALOR RESIDUAL'!L9</f>
        <v xml:space="preserve">       R1CID            </v>
      </c>
      <c r="M10" s="224" t="str">
        <f>+'6 MAPA CALOR RESIDUAL'!M9</f>
        <v xml:space="preserve">     R7AJ      R3FI        </v>
      </c>
      <c r="N10" s="220" t="str">
        <f>+'6 MAPA CALOR RESIDUAL'!N9</f>
        <v xml:space="preserve">    R6AJ  R1AR             </v>
      </c>
      <c r="O10" s="221" t="str">
        <f>+'6 MAPA CALOR RESIDUAL'!O9</f>
        <v xml:space="preserve">                   </v>
      </c>
      <c r="P10" s="396"/>
      <c r="Q10" s="719"/>
      <c r="R10" s="222">
        <v>0.6</v>
      </c>
      <c r="S10" s="273" t="s">
        <v>267</v>
      </c>
      <c r="T10" s="224" t="s">
        <v>75</v>
      </c>
      <c r="U10" s="224" t="s">
        <v>75</v>
      </c>
      <c r="V10" s="224" t="s">
        <v>75</v>
      </c>
      <c r="W10" s="220" t="s">
        <v>278</v>
      </c>
      <c r="X10" s="221" t="s">
        <v>279</v>
      </c>
      <c r="AA10" s="208"/>
      <c r="AB10" s="208"/>
      <c r="AC10" s="215"/>
      <c r="AD10" s="225"/>
      <c r="AE10" s="226"/>
      <c r="AF10" s="223"/>
      <c r="AG10" s="223"/>
      <c r="AH10" s="223"/>
      <c r="AI10" s="223"/>
      <c r="AJ10" s="227"/>
      <c r="AK10" s="215"/>
      <c r="AL10" s="215"/>
    </row>
    <row r="11" spans="1:38" ht="107.25" customHeight="1" x14ac:dyDescent="0.2">
      <c r="A11" s="656"/>
      <c r="B11" s="212" t="s">
        <v>264</v>
      </c>
      <c r="C11" s="228" t="str">
        <f>+'4 MAPA CALOR INHERENTE'!I10</f>
        <v xml:space="preserve">                                                                    </v>
      </c>
      <c r="D11" s="224" t="str">
        <f>+'4 MAPA CALOR INHERENTE'!J10</f>
        <v xml:space="preserve">                        R7GT R1GF R2GF                                          </v>
      </c>
      <c r="E11" s="224" t="str">
        <f>+'4 MAPA CALOR INHERENTE'!K10</f>
        <v xml:space="preserve">                                                    R5GIP           R1GTS     </v>
      </c>
      <c r="F11" s="220" t="str">
        <f>+'4 MAPA CALOR INHERENTE'!L10</f>
        <v xml:space="preserve">          R2FI                    R3GCT    R1GI  R2SM                  R7GIP              </v>
      </c>
      <c r="G11" s="221" t="str">
        <f>+'4 MAPA CALOR INHERENTE'!M10</f>
        <v xml:space="preserve">                                                                    </v>
      </c>
      <c r="H11" s="219"/>
      <c r="I11" s="656"/>
      <c r="J11" s="212" t="s">
        <v>264</v>
      </c>
      <c r="K11" s="228" t="str">
        <f>+'6 MAPA CALOR RESIDUAL'!K10</f>
        <v xml:space="preserve">                   </v>
      </c>
      <c r="L11" s="224" t="str">
        <f>+'6 MAPA CALOR RESIDUAL'!L10</f>
        <v xml:space="preserve">                R1GD R1GRF  R2GT</v>
      </c>
      <c r="M11" s="224" t="str">
        <f>+'6 MAPA CALOR RESIDUAL'!M10</f>
        <v xml:space="preserve">        R1DE R2DE          </v>
      </c>
      <c r="N11" s="220" t="str">
        <f>+'6 MAPA CALOR RESIDUAL'!N10</f>
        <v xml:space="preserve">             R1GE  R3GE    </v>
      </c>
      <c r="O11" s="221" t="str">
        <f>+'6 MAPA CALOR RESIDUAL'!O10</f>
        <v xml:space="preserve">                  R1GT </v>
      </c>
      <c r="P11" s="396"/>
      <c r="Q11" s="719"/>
      <c r="R11" s="222">
        <v>0.4</v>
      </c>
      <c r="S11" s="273" t="s">
        <v>264</v>
      </c>
      <c r="T11" s="228" t="s">
        <v>280</v>
      </c>
      <c r="U11" s="224" t="s">
        <v>75</v>
      </c>
      <c r="V11" s="224" t="s">
        <v>75</v>
      </c>
      <c r="W11" s="220" t="s">
        <v>278</v>
      </c>
      <c r="X11" s="221" t="s">
        <v>279</v>
      </c>
      <c r="AA11" s="208"/>
      <c r="AB11" s="208"/>
      <c r="AC11" s="215"/>
      <c r="AD11" s="225"/>
      <c r="AE11" s="226"/>
      <c r="AF11" s="223"/>
      <c r="AG11" s="223"/>
      <c r="AH11" s="223"/>
      <c r="AI11" s="227"/>
      <c r="AJ11" s="223"/>
      <c r="AK11" s="215"/>
      <c r="AL11" s="215"/>
    </row>
    <row r="12" spans="1:38" ht="107.25" customHeight="1" thickBot="1" x14ac:dyDescent="0.25">
      <c r="A12" s="657"/>
      <c r="B12" s="229" t="s">
        <v>262</v>
      </c>
      <c r="C12" s="230" t="str">
        <f>+'4 MAPA CALOR INHERENTE'!I11</f>
        <v xml:space="preserve">                                                                    </v>
      </c>
      <c r="D12" s="230" t="str">
        <f>+'4 MAPA CALOR INHERENTE'!J11</f>
        <v xml:space="preserve">                                                                    </v>
      </c>
      <c r="E12" s="231" t="str">
        <f>+'4 MAPA CALOR INHERENTE'!K11</f>
        <v xml:space="preserve">                                        R4GH                        R2GTS    </v>
      </c>
      <c r="F12" s="232" t="str">
        <f>+'4 MAPA CALOR INHERENTE'!L11</f>
        <v xml:space="preserve">                                                                    </v>
      </c>
      <c r="G12" s="233" t="str">
        <f>+'4 MAPA CALOR INHERENTE'!M11</f>
        <v xml:space="preserve">                                                                    </v>
      </c>
      <c r="H12" s="397"/>
      <c r="I12" s="657"/>
      <c r="J12" s="229" t="s">
        <v>262</v>
      </c>
      <c r="K12" s="230" t="str">
        <f>+'6 MAPA CALOR RESIDUAL'!K11</f>
        <v xml:space="preserve">  R3AJ                 </v>
      </c>
      <c r="L12" s="230" t="str">
        <f>+'6 MAPA CALOR RESIDUAL'!L11</f>
        <v xml:space="preserve"> R2AJ                  </v>
      </c>
      <c r="M12" s="231" t="str">
        <f>+'6 MAPA CALOR RESIDUAL'!M11</f>
        <v xml:space="preserve">          R2FI  R1GC       </v>
      </c>
      <c r="N12" s="232" t="str">
        <f>+'6 MAPA CALOR RESIDUAL'!N11</f>
        <v xml:space="preserve">              R2GE     </v>
      </c>
      <c r="O12" s="233" t="str">
        <f>+'6 MAPA CALOR RESIDUAL'!O11</f>
        <v xml:space="preserve">R1AJ                   </v>
      </c>
      <c r="P12" s="398"/>
      <c r="Q12" s="719"/>
      <c r="R12" s="234">
        <v>0.2</v>
      </c>
      <c r="S12" s="275" t="s">
        <v>262</v>
      </c>
      <c r="T12" s="230" t="s">
        <v>280</v>
      </c>
      <c r="U12" s="230" t="s">
        <v>280</v>
      </c>
      <c r="V12" s="231" t="s">
        <v>75</v>
      </c>
      <c r="W12" s="232" t="s">
        <v>278</v>
      </c>
      <c r="X12" s="233" t="s">
        <v>279</v>
      </c>
      <c r="AA12" s="208"/>
      <c r="AB12" s="208"/>
      <c r="AC12" s="215"/>
      <c r="AD12" s="225"/>
      <c r="AE12" s="226"/>
      <c r="AF12" s="223"/>
      <c r="AG12" s="223"/>
      <c r="AH12" s="223"/>
      <c r="AI12" s="235"/>
      <c r="AJ12" s="223"/>
      <c r="AK12" s="215"/>
      <c r="AL12" s="215"/>
    </row>
    <row r="13" spans="1:38" x14ac:dyDescent="0.2">
      <c r="A13" s="209"/>
      <c r="B13" s="219"/>
      <c r="C13" s="276"/>
      <c r="D13" s="277"/>
      <c r="E13" s="278"/>
      <c r="F13" s="278"/>
      <c r="G13" s="219"/>
      <c r="H13" s="219"/>
      <c r="I13" s="219"/>
      <c r="J13" s="219"/>
      <c r="K13" s="219"/>
      <c r="L13" s="219"/>
      <c r="M13" s="219"/>
      <c r="N13" s="219"/>
      <c r="O13" s="219"/>
      <c r="P13" s="219"/>
      <c r="AA13" s="208"/>
      <c r="AB13" s="208"/>
      <c r="AC13" s="215"/>
      <c r="AD13" s="225"/>
      <c r="AE13" s="226"/>
      <c r="AF13" s="223"/>
      <c r="AG13" s="223"/>
      <c r="AH13" s="223"/>
      <c r="AI13" s="223"/>
      <c r="AJ13" s="223"/>
      <c r="AK13" s="215"/>
      <c r="AL13" s="215"/>
    </row>
    <row r="14" spans="1:38" ht="25.5" x14ac:dyDescent="0.2">
      <c r="A14" s="209"/>
      <c r="B14" s="219"/>
      <c r="C14" s="276"/>
      <c r="D14" s="277"/>
      <c r="E14" s="278"/>
      <c r="F14" s="278"/>
      <c r="G14" s="219"/>
      <c r="H14" s="219"/>
      <c r="I14" s="219"/>
      <c r="J14" s="219"/>
      <c r="K14" s="219"/>
      <c r="L14" s="219"/>
      <c r="M14" s="219"/>
      <c r="N14" s="219"/>
      <c r="O14" s="219"/>
      <c r="P14" s="219"/>
      <c r="T14" s="201" t="s">
        <v>281</v>
      </c>
      <c r="V14" s="208"/>
      <c r="W14" s="208"/>
      <c r="X14" s="208"/>
      <c r="Y14" s="208"/>
      <c r="Z14" s="208"/>
      <c r="AA14" s="208"/>
      <c r="AB14" s="208"/>
      <c r="AC14" s="215"/>
      <c r="AD14" s="225"/>
      <c r="AE14" s="215"/>
      <c r="AF14" s="226"/>
      <c r="AG14" s="226"/>
      <c r="AH14" s="226"/>
      <c r="AI14" s="226"/>
      <c r="AJ14" s="226"/>
      <c r="AK14" s="215"/>
      <c r="AL14" s="215"/>
    </row>
    <row r="15" spans="1:38" x14ac:dyDescent="0.2">
      <c r="A15" s="209"/>
      <c r="B15" s="219"/>
      <c r="C15" s="276"/>
      <c r="D15" s="277"/>
      <c r="E15" s="278"/>
      <c r="F15" s="278"/>
      <c r="G15" s="219"/>
      <c r="H15" s="219"/>
      <c r="I15" s="219"/>
      <c r="J15" s="219"/>
      <c r="K15" s="219"/>
      <c r="L15" s="219"/>
      <c r="M15" s="219"/>
      <c r="N15" s="219"/>
      <c r="O15" s="219"/>
      <c r="P15" s="219"/>
      <c r="T15" s="236" t="s">
        <v>279</v>
      </c>
      <c r="V15" s="208"/>
      <c r="W15" s="208"/>
      <c r="X15" s="208"/>
      <c r="Y15" s="208"/>
      <c r="Z15" s="208"/>
      <c r="AA15" s="208"/>
      <c r="AB15" s="208"/>
      <c r="AC15" s="215"/>
      <c r="AD15" s="215"/>
      <c r="AE15" s="215"/>
      <c r="AF15" s="223"/>
      <c r="AG15" s="223"/>
      <c r="AH15" s="223"/>
      <c r="AI15" s="223"/>
      <c r="AJ15" s="223"/>
      <c r="AK15" s="215"/>
      <c r="AL15" s="215"/>
    </row>
    <row r="16" spans="1:38" x14ac:dyDescent="0.2">
      <c r="A16" s="209"/>
      <c r="B16" s="219"/>
      <c r="C16" s="276"/>
      <c r="D16" s="277"/>
      <c r="E16" s="278"/>
      <c r="F16" s="278"/>
      <c r="G16" s="219"/>
      <c r="H16" s="219"/>
      <c r="I16" s="219"/>
      <c r="J16" s="219"/>
      <c r="K16" s="219"/>
      <c r="L16" s="219"/>
      <c r="M16" s="219"/>
      <c r="N16" s="219"/>
      <c r="O16" s="219"/>
      <c r="P16" s="219"/>
      <c r="T16" s="220" t="s">
        <v>278</v>
      </c>
      <c r="U16" s="208"/>
      <c r="V16" s="208"/>
      <c r="W16" s="208"/>
      <c r="X16" s="208"/>
      <c r="Y16" s="208"/>
      <c r="Z16" s="208"/>
      <c r="AA16" s="208"/>
      <c r="AB16" s="208"/>
      <c r="AC16" s="215"/>
      <c r="AD16" s="215"/>
      <c r="AE16" s="215"/>
      <c r="AF16" s="223"/>
      <c r="AG16" s="223"/>
      <c r="AH16" s="223"/>
      <c r="AI16" s="223"/>
      <c r="AJ16" s="223"/>
      <c r="AK16" s="215"/>
      <c r="AL16" s="215"/>
    </row>
    <row r="17" spans="1:38" x14ac:dyDescent="0.2">
      <c r="A17" s="209"/>
      <c r="B17" s="219"/>
      <c r="C17" s="276"/>
      <c r="D17" s="277"/>
      <c r="E17" s="278"/>
      <c r="F17" s="278"/>
      <c r="G17" s="219"/>
      <c r="H17" s="219"/>
      <c r="I17" s="219"/>
      <c r="J17" s="219"/>
      <c r="K17" s="219"/>
      <c r="L17" s="219"/>
      <c r="M17" s="219"/>
      <c r="N17" s="219"/>
      <c r="O17" s="219"/>
      <c r="P17" s="219"/>
      <c r="S17" s="237"/>
      <c r="T17" s="224" t="s">
        <v>75</v>
      </c>
      <c r="U17" s="237"/>
      <c r="V17" s="237"/>
      <c r="W17" s="237"/>
      <c r="X17" s="237"/>
      <c r="Y17" s="237"/>
      <c r="Z17" s="237"/>
      <c r="AA17" s="237"/>
      <c r="AB17" s="237"/>
      <c r="AC17" s="215"/>
      <c r="AD17" s="215"/>
      <c r="AE17" s="238"/>
      <c r="AF17" s="238"/>
      <c r="AG17" s="238"/>
      <c r="AH17" s="238"/>
      <c r="AI17" s="238"/>
      <c r="AJ17" s="238"/>
      <c r="AK17" s="215"/>
      <c r="AL17" s="215"/>
    </row>
    <row r="18" spans="1:38" x14ac:dyDescent="0.2">
      <c r="A18" s="209"/>
      <c r="B18" s="219"/>
      <c r="C18" s="276"/>
      <c r="D18" s="277"/>
      <c r="E18" s="278"/>
      <c r="F18" s="278"/>
      <c r="G18" s="219"/>
      <c r="H18" s="219"/>
      <c r="I18" s="219"/>
      <c r="J18" s="219"/>
      <c r="K18" s="219"/>
      <c r="L18" s="219"/>
      <c r="M18" s="219"/>
      <c r="N18" s="219"/>
      <c r="O18" s="219"/>
      <c r="P18" s="219"/>
      <c r="S18" s="237"/>
      <c r="T18" s="228" t="s">
        <v>280</v>
      </c>
      <c r="AA18" s="237"/>
      <c r="AB18" s="237"/>
      <c r="AC18" s="215"/>
      <c r="AD18" s="215"/>
      <c r="AE18" s="215"/>
      <c r="AF18" s="223"/>
      <c r="AG18" s="223"/>
      <c r="AH18" s="223"/>
      <c r="AI18" s="223"/>
      <c r="AJ18" s="223"/>
      <c r="AK18" s="215"/>
      <c r="AL18" s="215"/>
    </row>
    <row r="19" spans="1:38" x14ac:dyDescent="0.2">
      <c r="A19" s="209"/>
      <c r="B19" s="219"/>
      <c r="C19" s="276"/>
      <c r="D19" s="277"/>
      <c r="E19" s="278"/>
      <c r="F19" s="278"/>
      <c r="G19" s="219"/>
      <c r="H19" s="219"/>
      <c r="I19" s="219"/>
      <c r="J19" s="219"/>
      <c r="K19" s="219"/>
      <c r="L19" s="219"/>
      <c r="M19" s="219"/>
      <c r="N19" s="219"/>
      <c r="O19" s="219"/>
      <c r="P19" s="219"/>
      <c r="Q19" s="240"/>
      <c r="R19" s="240"/>
      <c r="S19" s="237"/>
      <c r="AA19" s="237"/>
      <c r="AB19" s="237"/>
      <c r="AC19" s="215"/>
      <c r="AD19" s="215"/>
      <c r="AE19" s="215"/>
      <c r="AF19" s="223"/>
      <c r="AG19" s="223"/>
      <c r="AH19" s="223"/>
      <c r="AI19" s="223"/>
      <c r="AJ19" s="223"/>
      <c r="AK19" s="215"/>
      <c r="AL19" s="215"/>
    </row>
    <row r="20" spans="1:38" x14ac:dyDescent="0.2">
      <c r="A20" s="209"/>
      <c r="B20" s="219"/>
      <c r="C20" s="276"/>
      <c r="D20" s="277"/>
      <c r="E20" s="278"/>
      <c r="F20" s="278"/>
      <c r="G20" s="219"/>
      <c r="H20" s="219"/>
      <c r="I20" s="219"/>
      <c r="J20" s="219"/>
      <c r="K20" s="219"/>
      <c r="L20" s="219"/>
      <c r="M20" s="219"/>
      <c r="N20" s="219"/>
      <c r="O20" s="219"/>
      <c r="P20" s="219"/>
      <c r="Q20" s="240"/>
      <c r="R20" s="240"/>
      <c r="S20" s="241"/>
      <c r="AA20" s="237"/>
      <c r="AB20" s="237"/>
      <c r="AC20" s="215"/>
      <c r="AD20" s="235"/>
      <c r="AE20" s="235"/>
      <c r="AF20" s="235"/>
      <c r="AG20" s="235"/>
      <c r="AH20" s="235"/>
      <c r="AI20" s="235"/>
      <c r="AJ20" s="223"/>
      <c r="AK20" s="215"/>
      <c r="AL20" s="215"/>
    </row>
    <row r="21" spans="1:38" x14ac:dyDescent="0.2">
      <c r="A21" s="209"/>
      <c r="B21" s="219"/>
      <c r="C21" s="276"/>
      <c r="D21" s="277"/>
      <c r="E21" s="278"/>
      <c r="F21" s="278"/>
      <c r="G21" s="219"/>
      <c r="H21" s="219"/>
      <c r="I21" s="219"/>
      <c r="J21" s="219"/>
      <c r="K21" s="219"/>
      <c r="L21" s="219"/>
      <c r="M21" s="219"/>
      <c r="N21" s="219"/>
      <c r="O21" s="219"/>
      <c r="P21" s="219"/>
      <c r="Q21" s="240"/>
      <c r="R21" s="240"/>
      <c r="AC21" s="215"/>
      <c r="AD21" s="242"/>
      <c r="AE21" s="242"/>
      <c r="AF21" s="242"/>
      <c r="AG21" s="242"/>
      <c r="AH21" s="242"/>
      <c r="AI21" s="242"/>
      <c r="AJ21" s="223"/>
      <c r="AK21" s="215"/>
      <c r="AL21" s="215"/>
    </row>
    <row r="22" spans="1:38" x14ac:dyDescent="0.2">
      <c r="A22" s="209"/>
      <c r="B22" s="219"/>
      <c r="C22" s="276"/>
      <c r="D22" s="277"/>
      <c r="E22" s="278"/>
      <c r="F22" s="278"/>
      <c r="G22" s="219"/>
      <c r="H22" s="219"/>
      <c r="I22" s="219"/>
      <c r="J22" s="219"/>
      <c r="K22" s="219"/>
      <c r="L22" s="219"/>
      <c r="M22" s="219"/>
      <c r="N22" s="219"/>
      <c r="O22" s="219"/>
      <c r="P22" s="219"/>
      <c r="Q22" s="240"/>
      <c r="R22" s="240"/>
      <c r="AC22" s="215"/>
      <c r="AD22" s="235"/>
      <c r="AE22" s="235"/>
      <c r="AF22" s="235"/>
      <c r="AG22" s="235"/>
      <c r="AH22" s="235"/>
      <c r="AI22" s="235"/>
      <c r="AJ22" s="223"/>
      <c r="AK22" s="215"/>
      <c r="AL22" s="215"/>
    </row>
    <row r="23" spans="1:38" x14ac:dyDescent="0.2">
      <c r="A23" s="209"/>
      <c r="B23" s="219"/>
      <c r="C23" s="276"/>
      <c r="D23" s="277"/>
      <c r="E23" s="278"/>
      <c r="F23" s="278"/>
      <c r="G23" s="219"/>
      <c r="H23" s="219"/>
      <c r="I23" s="219"/>
      <c r="J23" s="219"/>
      <c r="K23" s="219"/>
      <c r="L23" s="219"/>
      <c r="M23" s="219"/>
      <c r="N23" s="219"/>
      <c r="O23" s="219"/>
      <c r="P23" s="219"/>
      <c r="AC23" s="215"/>
      <c r="AD23" s="235"/>
      <c r="AE23" s="235"/>
      <c r="AF23" s="235"/>
      <c r="AG23" s="235"/>
      <c r="AH23" s="235"/>
      <c r="AI23" s="235"/>
      <c r="AJ23" s="223"/>
      <c r="AK23" s="215"/>
      <c r="AL23" s="215"/>
    </row>
    <row r="24" spans="1:38" x14ac:dyDescent="0.25">
      <c r="A24" s="209"/>
      <c r="B24" s="219"/>
      <c r="C24" s="276"/>
      <c r="D24" s="277"/>
      <c r="E24" s="278"/>
      <c r="F24" s="278"/>
      <c r="G24" s="219"/>
      <c r="H24" s="219"/>
      <c r="I24" s="219"/>
      <c r="J24" s="219"/>
      <c r="K24" s="219"/>
      <c r="L24" s="219"/>
      <c r="M24" s="219"/>
      <c r="N24" s="219"/>
      <c r="O24" s="219"/>
      <c r="P24" s="219"/>
    </row>
    <row r="25" spans="1:38" x14ac:dyDescent="0.25">
      <c r="A25" s="209"/>
      <c r="B25" s="219"/>
      <c r="C25" s="276"/>
      <c r="D25" s="277"/>
      <c r="E25" s="278"/>
      <c r="F25" s="278"/>
      <c r="G25" s="219"/>
      <c r="H25" s="219"/>
      <c r="I25" s="219"/>
      <c r="J25" s="219"/>
      <c r="K25" s="219"/>
      <c r="L25" s="219"/>
      <c r="M25" s="219"/>
      <c r="N25" s="219"/>
      <c r="O25" s="219"/>
      <c r="P25" s="219"/>
    </row>
    <row r="26" spans="1:38" x14ac:dyDescent="0.25">
      <c r="A26" s="209"/>
      <c r="B26" s="219"/>
      <c r="C26" s="276"/>
      <c r="D26" s="277"/>
      <c r="E26" s="278"/>
      <c r="F26" s="278"/>
      <c r="G26" s="219"/>
      <c r="H26" s="219"/>
      <c r="I26" s="219"/>
      <c r="J26" s="219"/>
      <c r="K26" s="219"/>
      <c r="L26" s="219"/>
      <c r="M26" s="219"/>
      <c r="N26" s="219"/>
      <c r="O26" s="219"/>
      <c r="P26" s="219"/>
    </row>
    <row r="27" spans="1:38" x14ac:dyDescent="0.25">
      <c r="A27" s="209"/>
      <c r="B27" s="219"/>
      <c r="C27" s="276"/>
      <c r="D27" s="277"/>
      <c r="E27" s="278"/>
      <c r="F27" s="278"/>
      <c r="G27" s="219"/>
      <c r="H27" s="219"/>
      <c r="I27" s="219"/>
      <c r="J27" s="219"/>
      <c r="K27" s="219"/>
      <c r="L27" s="219"/>
      <c r="M27" s="219"/>
      <c r="N27" s="219"/>
      <c r="O27" s="219"/>
      <c r="P27" s="219"/>
    </row>
    <row r="28" spans="1:38" ht="14.45" customHeight="1" x14ac:dyDescent="0.25">
      <c r="B28" s="205"/>
      <c r="D28" s="205"/>
      <c r="G28" s="205"/>
      <c r="H28" s="205"/>
      <c r="I28" s="205"/>
      <c r="J28" s="205"/>
      <c r="K28" s="205"/>
      <c r="L28" s="205"/>
      <c r="M28" s="205"/>
      <c r="N28" s="205"/>
      <c r="O28" s="205"/>
      <c r="P28" s="205"/>
      <c r="AA28" s="209"/>
      <c r="AB28" s="209"/>
      <c r="AC28" s="209"/>
      <c r="AD28" s="209"/>
      <c r="AE28" s="209"/>
      <c r="AF28" s="205"/>
      <c r="AG28" s="205"/>
      <c r="AH28" s="205"/>
      <c r="AI28" s="205"/>
      <c r="AJ28" s="205"/>
    </row>
    <row r="29" spans="1:38" ht="39" customHeight="1" x14ac:dyDescent="0.25">
      <c r="B29" s="205"/>
      <c r="D29" s="205"/>
      <c r="G29" s="205"/>
      <c r="H29" s="205"/>
      <c r="I29" s="205"/>
      <c r="J29" s="205"/>
      <c r="K29" s="205"/>
      <c r="L29" s="205"/>
      <c r="M29" s="205"/>
      <c r="N29" s="205"/>
      <c r="O29" s="205"/>
      <c r="P29" s="205"/>
      <c r="AA29" s="209"/>
      <c r="AB29" s="209"/>
      <c r="AC29" s="209"/>
      <c r="AD29" s="209"/>
      <c r="AE29" s="209"/>
      <c r="AF29" s="205"/>
      <c r="AG29" s="205"/>
      <c r="AH29" s="205"/>
      <c r="AI29" s="205"/>
      <c r="AJ29" s="205"/>
    </row>
    <row r="30" spans="1:38" ht="19.5" customHeight="1" x14ac:dyDescent="0.25">
      <c r="B30" s="205"/>
      <c r="D30" s="205"/>
      <c r="G30" s="205"/>
      <c r="H30" s="205"/>
      <c r="I30" s="205"/>
      <c r="J30" s="205"/>
      <c r="K30" s="205"/>
      <c r="L30" s="205"/>
      <c r="M30" s="205"/>
      <c r="N30" s="205"/>
      <c r="O30" s="205"/>
      <c r="P30" s="205"/>
      <c r="AA30" s="209"/>
      <c r="AB30" s="209"/>
      <c r="AC30" s="209"/>
      <c r="AD30" s="209"/>
      <c r="AE30" s="209"/>
      <c r="AF30" s="205"/>
      <c r="AG30" s="205"/>
      <c r="AH30" s="205"/>
      <c r="AI30" s="205"/>
      <c r="AJ30" s="205"/>
    </row>
    <row r="31" spans="1:38" ht="19.5" customHeight="1" x14ac:dyDescent="0.25">
      <c r="B31" s="205"/>
      <c r="D31" s="205"/>
      <c r="G31" s="205"/>
      <c r="H31" s="205"/>
      <c r="I31" s="205"/>
      <c r="J31" s="205"/>
      <c r="K31" s="205"/>
      <c r="L31" s="205"/>
      <c r="M31" s="205"/>
      <c r="N31" s="205"/>
      <c r="O31" s="205"/>
      <c r="P31" s="205"/>
      <c r="AA31" s="209"/>
      <c r="AB31" s="209"/>
      <c r="AC31" s="209"/>
      <c r="AD31" s="209"/>
      <c r="AE31" s="209"/>
      <c r="AF31" s="205"/>
      <c r="AG31" s="205"/>
      <c r="AH31" s="205"/>
      <c r="AI31" s="205"/>
      <c r="AJ31" s="205"/>
    </row>
    <row r="32" spans="1:38" ht="19.5" customHeight="1" x14ac:dyDescent="0.25">
      <c r="B32" s="205"/>
      <c r="D32" s="205"/>
      <c r="G32" s="205"/>
      <c r="H32" s="205"/>
      <c r="I32" s="205"/>
      <c r="J32" s="205"/>
      <c r="K32" s="205"/>
      <c r="L32" s="205"/>
      <c r="M32" s="205"/>
      <c r="N32" s="205"/>
      <c r="O32" s="205"/>
      <c r="P32" s="205"/>
      <c r="AA32" s="209"/>
      <c r="AB32" s="209"/>
      <c r="AC32" s="209"/>
      <c r="AD32" s="209"/>
      <c r="AE32" s="209"/>
      <c r="AF32" s="205"/>
      <c r="AG32" s="205"/>
      <c r="AH32" s="205"/>
      <c r="AI32" s="205"/>
      <c r="AJ32" s="205"/>
    </row>
    <row r="33" spans="3:31" s="205" customFormat="1" ht="19.5" customHeight="1" x14ac:dyDescent="0.25">
      <c r="C33" s="209"/>
      <c r="E33" s="272"/>
      <c r="F33" s="272"/>
      <c r="AA33" s="209"/>
      <c r="AB33" s="209"/>
      <c r="AC33" s="209"/>
      <c r="AD33" s="209"/>
      <c r="AE33" s="209"/>
    </row>
    <row r="34" spans="3:31" s="205" customFormat="1" ht="19.5" customHeight="1" x14ac:dyDescent="0.25">
      <c r="C34" s="209"/>
      <c r="E34" s="272"/>
      <c r="F34" s="272"/>
      <c r="AA34" s="209"/>
      <c r="AB34" s="209"/>
      <c r="AC34" s="209"/>
      <c r="AD34" s="209"/>
      <c r="AE34" s="209"/>
    </row>
  </sheetData>
  <sheetProtection formatCells="0" formatColumns="0" formatRows="0" sort="0" autoFilter="0" pivotTables="0"/>
  <dataConsolidate/>
  <mergeCells count="11">
    <mergeCell ref="B3:D3"/>
    <mergeCell ref="A5:G5"/>
    <mergeCell ref="I5:O5"/>
    <mergeCell ref="C1:N1"/>
    <mergeCell ref="O1:P1"/>
    <mergeCell ref="T5:X5"/>
    <mergeCell ref="C6:G6"/>
    <mergeCell ref="K6:O6"/>
    <mergeCell ref="A8:A12"/>
    <mergeCell ref="I8:I12"/>
    <mergeCell ref="Q8:Q12"/>
  </mergeCells>
  <conditionalFormatting sqref="D13:E27">
    <cfRule type="cellIs" dxfId="45" priority="1" operator="equal">
      <formula>$S$12</formula>
    </cfRule>
    <cfRule type="cellIs" dxfId="44" priority="2" operator="equal">
      <formula>$S$11</formula>
    </cfRule>
    <cfRule type="cellIs" dxfId="43" priority="3" operator="equal">
      <formula>$S$10</formula>
    </cfRule>
    <cfRule type="cellIs" dxfId="42" priority="4" operator="equal">
      <formula>$S$9</formula>
    </cfRule>
    <cfRule type="cellIs" dxfId="41" priority="5" operator="equal">
      <formula>$S$8</formula>
    </cfRule>
  </conditionalFormatting>
  <conditionalFormatting sqref="F13:F27">
    <cfRule type="cellIs" dxfId="40" priority="6" operator="equal">
      <formula>$T$7</formula>
    </cfRule>
    <cfRule type="cellIs" dxfId="39" priority="7" operator="equal">
      <formula>$U$7</formula>
    </cfRule>
    <cfRule type="cellIs" dxfId="38" priority="8" operator="equal">
      <formula>$V$7</formula>
    </cfRule>
    <cfRule type="cellIs" dxfId="37" priority="9" operator="equal">
      <formula>$W$7</formula>
    </cfRule>
    <cfRule type="cellIs" dxfId="36" priority="10" operator="equal">
      <formula>$X$7</formula>
    </cfRule>
  </conditionalFormatting>
  <conditionalFormatting sqref="G13:G27">
    <cfRule type="cellIs" dxfId="35" priority="11" operator="equal">
      <formula>$T$15</formula>
    </cfRule>
    <cfRule type="cellIs" dxfId="34" priority="12" operator="equal">
      <formula>$T$16</formula>
    </cfRule>
    <cfRule type="cellIs" dxfId="33" priority="13" operator="equal">
      <formula>$T$17</formula>
    </cfRule>
    <cfRule type="cellIs" dxfId="32" priority="14" operator="equal">
      <formula>$T$18</formula>
    </cfRule>
  </conditionalFormatting>
  <dataValidations count="3">
    <dataValidation allowBlank="1" showInputMessage="1" showErrorMessage="1" prompt="Es la materialización del riesgo y las consecuencias de su aparición. Su escala es: 5 bajo impacto, 10 medio, 20 alto impacto._x000a_" sqref="JD7:JJ7" xr:uid="{00000000-0002-0000-0900-000000000000}"/>
    <dataValidation allowBlank="1" showInputMessage="1" showErrorMessage="1" prompt="La probabilidad se encuentra determinada por una escala de 1 a 3, siendo 1 la menor probabilidad de ocurrencia del riesgo y 3 la mayor probabilidad de  ocurrencia." sqref="JC7" xr:uid="{00000000-0002-0000-0900-000001000000}"/>
    <dataValidation type="list" allowBlank="1" showInputMessage="1" showErrorMessage="1" sqref="JD8:JJ15" xr:uid="{00000000-0002-0000-0900-000002000000}">
      <formula1>#REF!</formula1>
    </dataValidation>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oddFooter>&amp;R&amp;G</oddFooter>
  </headerFooter>
  <colBreaks count="1" manualBreakCount="1">
    <brk id="16" max="1048575" man="1"/>
  </colBreaks>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R88"/>
  <sheetViews>
    <sheetView showGridLines="0" view="pageBreakPreview" zoomScale="70" zoomScaleNormal="70" zoomScaleSheetLayoutView="70" workbookViewId="0">
      <pane xSplit="1" ySplit="6" topLeftCell="B7" activePane="bottomRight" state="frozen"/>
      <selection pane="topRight"/>
      <selection pane="bottomLeft"/>
      <selection pane="bottomRight" activeCell="L8" sqref="L8:L9"/>
    </sheetView>
  </sheetViews>
  <sheetFormatPr baseColWidth="10" defaultColWidth="14.28515625" defaultRowHeight="12.75" x14ac:dyDescent="0.25"/>
  <cols>
    <col min="1" max="1" width="13.85546875" style="205" customWidth="1"/>
    <col min="2" max="2" width="25.140625" style="209" customWidth="1"/>
    <col min="3" max="3" width="20.140625" style="209" bestFit="1" customWidth="1"/>
    <col min="4" max="4" width="14.140625" style="209" customWidth="1"/>
    <col min="5" max="5" width="22.140625" style="272" bestFit="1" customWidth="1"/>
    <col min="6" max="6" width="12.42578125" style="272" customWidth="1"/>
    <col min="7" max="7" width="19.28515625" style="209" bestFit="1" customWidth="1"/>
    <col min="8" max="8" width="15.42578125" style="209" customWidth="1"/>
    <col min="9" max="9" width="13" style="209" customWidth="1"/>
    <col min="10" max="10" width="22.140625" style="272" bestFit="1" customWidth="1"/>
    <col min="11" max="11" width="15.85546875" style="272" bestFit="1" customWidth="1"/>
    <col min="12" max="12" width="19.28515625" style="209" bestFit="1" customWidth="1"/>
    <col min="13" max="13" width="16.85546875" style="209" customWidth="1"/>
    <col min="14" max="14" width="15.42578125" style="209" customWidth="1"/>
    <col min="15" max="15" width="16.42578125" style="209" customWidth="1"/>
    <col min="16" max="16" width="30.140625" style="209" bestFit="1" customWidth="1"/>
    <col min="17" max="17" width="29.85546875" style="209" customWidth="1"/>
    <col min="18" max="18" width="20.85546875" style="209" customWidth="1"/>
    <col min="19" max="19" width="9.42578125" style="279" customWidth="1"/>
    <col min="20" max="20" width="13.42578125" style="279" customWidth="1"/>
    <col min="21" max="22" width="15.42578125" style="209" customWidth="1"/>
    <col min="23" max="23" width="4.85546875" style="205" customWidth="1"/>
    <col min="24" max="24" width="5.42578125" style="205" bestFit="1" customWidth="1"/>
    <col min="25" max="26" width="14" style="205" customWidth="1"/>
    <col min="27" max="27" width="18.42578125" style="205" customWidth="1"/>
    <col min="28" max="28" width="19.42578125" style="205" customWidth="1"/>
    <col min="29" max="29" width="14" style="205" customWidth="1"/>
    <col min="30" max="30" width="17.28515625" style="205" bestFit="1" customWidth="1"/>
    <col min="31" max="35" width="11.42578125" style="205" customWidth="1"/>
    <col min="36" max="36" width="5.42578125" style="205" bestFit="1" customWidth="1"/>
    <col min="37" max="37" width="26.85546875" style="205" customWidth="1"/>
    <col min="38" max="42" width="22.85546875" style="209" customWidth="1"/>
    <col min="43" max="43" width="23.42578125" style="205" customWidth="1"/>
    <col min="44" max="271" width="11.42578125" style="205" customWidth="1"/>
    <col min="272" max="272" width="12.7109375" style="205" customWidth="1"/>
    <col min="273" max="273" width="47" style="205" customWidth="1"/>
    <col min="274" max="274" width="35" style="205" customWidth="1"/>
    <col min="275" max="16384" width="14.28515625" style="205"/>
  </cols>
  <sheetData>
    <row r="1" spans="1:44" ht="105.75" customHeight="1" thickBot="1" x14ac:dyDescent="0.3">
      <c r="A1" s="723"/>
      <c r="B1" s="724"/>
      <c r="C1" s="619" t="s">
        <v>143</v>
      </c>
      <c r="D1" s="619"/>
      <c r="E1" s="619"/>
      <c r="F1" s="619"/>
      <c r="G1" s="619"/>
      <c r="H1" s="619"/>
      <c r="I1" s="619"/>
      <c r="J1" s="619"/>
      <c r="K1" s="619"/>
      <c r="L1" s="619"/>
      <c r="M1" s="619"/>
      <c r="N1" s="619"/>
      <c r="O1" s="619"/>
      <c r="P1" s="619"/>
      <c r="Q1" s="619"/>
      <c r="R1" s="619"/>
      <c r="S1" s="619"/>
      <c r="T1" s="619"/>
      <c r="U1" s="619"/>
      <c r="V1" s="619"/>
      <c r="W1" s="619"/>
      <c r="X1" s="619"/>
      <c r="Y1" s="619"/>
      <c r="Z1" s="619"/>
      <c r="AA1" s="619"/>
      <c r="AB1" s="619"/>
      <c r="AC1" s="619"/>
      <c r="AD1" s="634" t="s">
        <v>405</v>
      </c>
      <c r="AE1" s="635"/>
    </row>
    <row r="2" spans="1:44" ht="21" customHeight="1" thickBot="1" x14ac:dyDescent="0.3">
      <c r="A2" s="190"/>
      <c r="B2" s="190"/>
      <c r="C2" s="331"/>
      <c r="D2" s="331"/>
      <c r="E2" s="331"/>
      <c r="F2" s="331"/>
      <c r="G2" s="331"/>
      <c r="H2" s="331"/>
      <c r="I2" s="331"/>
      <c r="AD2" s="332"/>
    </row>
    <row r="3" spans="1:44" s="189" customFormat="1" ht="15" x14ac:dyDescent="0.2">
      <c r="A3" s="313" t="s">
        <v>222</v>
      </c>
      <c r="B3" s="639" t="str">
        <f>+IF('2 CONTEXTO E IDENTIFICACIÓN'!$B$3="","",'2 CONTEXTO E IDENTIFICACIÓN'!$B$3)</f>
        <v/>
      </c>
      <c r="C3" s="639"/>
      <c r="D3" s="639"/>
      <c r="E3" s="399"/>
      <c r="F3" s="377"/>
      <c r="G3" s="198"/>
      <c r="H3" s="388"/>
      <c r="I3" s="388"/>
      <c r="J3" s="399"/>
      <c r="K3" s="377"/>
      <c r="L3" s="198"/>
      <c r="M3" s="198"/>
      <c r="N3" s="198"/>
      <c r="O3" s="198"/>
      <c r="P3" s="198"/>
      <c r="Q3" s="198"/>
      <c r="R3" s="198"/>
      <c r="S3" s="400"/>
      <c r="T3" s="400"/>
      <c r="U3" s="198"/>
      <c r="V3" s="198"/>
      <c r="W3" s="198"/>
      <c r="X3" s="197"/>
      <c r="Y3" s="198"/>
      <c r="Z3" s="714" t="s">
        <v>17</v>
      </c>
      <c r="AA3" s="715"/>
      <c r="AB3" s="715"/>
      <c r="AC3" s="715"/>
      <c r="AD3" s="716"/>
      <c r="AE3" s="343"/>
      <c r="AL3" s="191"/>
      <c r="AM3" s="191"/>
      <c r="AN3" s="191"/>
      <c r="AO3" s="191"/>
      <c r="AP3" s="191"/>
    </row>
    <row r="4" spans="1:44" s="189" customFormat="1" ht="5.45" customHeight="1" x14ac:dyDescent="0.2">
      <c r="A4" s="315"/>
      <c r="B4" s="337"/>
      <c r="C4" s="337"/>
      <c r="D4" s="378"/>
      <c r="E4" s="136"/>
      <c r="F4" s="379"/>
      <c r="H4" s="378"/>
      <c r="I4" s="378"/>
      <c r="J4" s="136"/>
      <c r="K4" s="379"/>
      <c r="S4" s="401"/>
      <c r="T4" s="401"/>
      <c r="X4" s="280"/>
      <c r="Z4" s="281"/>
      <c r="AA4" s="282"/>
      <c r="AB4" s="282"/>
      <c r="AC4" s="282"/>
      <c r="AD4" s="283"/>
      <c r="AE4" s="394"/>
      <c r="AL4" s="191"/>
      <c r="AM4" s="191"/>
      <c r="AN4" s="191"/>
      <c r="AO4" s="191"/>
      <c r="AP4" s="191"/>
    </row>
    <row r="5" spans="1:44" ht="14.45" customHeight="1" x14ac:dyDescent="0.25">
      <c r="A5" s="380"/>
      <c r="B5" s="381"/>
      <c r="C5" s="381"/>
      <c r="D5" s="381"/>
      <c r="E5" s="655" t="s">
        <v>276</v>
      </c>
      <c r="F5" s="655"/>
      <c r="G5" s="655"/>
      <c r="H5" s="345"/>
      <c r="I5" s="381"/>
      <c r="J5" s="655" t="s">
        <v>302</v>
      </c>
      <c r="K5" s="655"/>
      <c r="L5" s="655"/>
      <c r="M5" s="345"/>
      <c r="N5" s="345"/>
      <c r="O5" s="345"/>
      <c r="P5" s="345"/>
      <c r="Q5" s="655" t="s">
        <v>305</v>
      </c>
      <c r="R5" s="655"/>
      <c r="S5" s="655"/>
      <c r="T5" s="655"/>
      <c r="U5" s="345"/>
      <c r="V5" s="345"/>
      <c r="X5" s="204"/>
      <c r="Z5" s="206">
        <v>0.2</v>
      </c>
      <c r="AA5" s="206">
        <v>0.4</v>
      </c>
      <c r="AB5" s="206">
        <v>0.6</v>
      </c>
      <c r="AC5" s="206">
        <v>0.8</v>
      </c>
      <c r="AD5" s="207">
        <v>1</v>
      </c>
      <c r="AE5" s="382"/>
      <c r="AF5" s="208"/>
      <c r="AG5" s="208"/>
      <c r="AH5" s="208"/>
      <c r="AI5" s="208"/>
      <c r="AJ5" s="208"/>
      <c r="AK5" s="208"/>
    </row>
    <row r="6" spans="1:44" ht="51" x14ac:dyDescent="0.2">
      <c r="A6" s="346" t="s">
        <v>277</v>
      </c>
      <c r="B6" s="210" t="s">
        <v>236</v>
      </c>
      <c r="C6" s="210" t="s">
        <v>306</v>
      </c>
      <c r="D6" s="210" t="s">
        <v>307</v>
      </c>
      <c r="E6" s="210" t="s">
        <v>254</v>
      </c>
      <c r="F6" s="210" t="s">
        <v>255</v>
      </c>
      <c r="G6" s="284" t="s">
        <v>200</v>
      </c>
      <c r="H6" s="210" t="s">
        <v>308</v>
      </c>
      <c r="I6" s="210" t="s">
        <v>309</v>
      </c>
      <c r="J6" s="210" t="s">
        <v>254</v>
      </c>
      <c r="K6" s="210" t="s">
        <v>255</v>
      </c>
      <c r="L6" s="210" t="s">
        <v>200</v>
      </c>
      <c r="M6" s="210" t="s">
        <v>204</v>
      </c>
      <c r="N6" s="210" t="s">
        <v>202</v>
      </c>
      <c r="O6" s="210" t="s">
        <v>310</v>
      </c>
      <c r="P6" s="210" t="s">
        <v>311</v>
      </c>
      <c r="Q6" s="210" t="s">
        <v>312</v>
      </c>
      <c r="R6" s="210" t="s">
        <v>313</v>
      </c>
      <c r="S6" s="285" t="s">
        <v>314</v>
      </c>
      <c r="T6" s="285" t="s">
        <v>315</v>
      </c>
      <c r="U6" s="345"/>
      <c r="V6" s="345"/>
      <c r="X6" s="204"/>
      <c r="Y6" s="214"/>
      <c r="Z6" s="273" t="s">
        <v>263</v>
      </c>
      <c r="AA6" s="273" t="s">
        <v>265</v>
      </c>
      <c r="AB6" s="273" t="s">
        <v>75</v>
      </c>
      <c r="AC6" s="273" t="s">
        <v>270</v>
      </c>
      <c r="AD6" s="274" t="s">
        <v>273</v>
      </c>
      <c r="AE6" s="347"/>
      <c r="AG6" s="208"/>
      <c r="AH6" s="208"/>
      <c r="AI6" s="215"/>
      <c r="AJ6" s="215"/>
      <c r="AK6" s="215"/>
      <c r="AL6" s="215"/>
      <c r="AM6" s="215"/>
      <c r="AN6" s="215"/>
      <c r="AO6" s="215"/>
      <c r="AP6" s="215"/>
      <c r="AQ6" s="215"/>
      <c r="AR6" s="215"/>
    </row>
    <row r="7" spans="1:44" ht="43.5" customHeight="1" x14ac:dyDescent="0.2">
      <c r="A7" s="216" t="str">
        <f>'2 CONTEXTO E IDENTIFICACIÓN'!A8</f>
        <v>R1AJ</v>
      </c>
      <c r="B7" s="217" t="str">
        <f>+'2 CONTEXTO E IDENTIFICACIÓN'!E8</f>
        <v xml:space="preserve">Posibilidad de afectación reputacional  por quejas o denuncias de ciudadanos o grupos de valor debido a la extemporánea o imprecisa 
orientación a los usuarios en las casas de justicia. </v>
      </c>
      <c r="C7" s="286">
        <f>+'3 PROBABIL E IMPACTO INHERENTE'!E7</f>
        <v>0.8</v>
      </c>
      <c r="D7" s="286">
        <f>+'3 PROBABIL E IMPACTO INHERENTE'!M7</f>
        <v>1</v>
      </c>
      <c r="E7" s="271" t="str">
        <f>+'4 MAPA CALOR INHERENTE'!C7</f>
        <v>Alta</v>
      </c>
      <c r="F7" s="271" t="str">
        <f>+'4 MAPA CALOR INHERENTE'!D7</f>
        <v>Catastrófico</v>
      </c>
      <c r="G7" s="217" t="str">
        <f>+'4 MAPA CALOR INHERENTE'!E7</f>
        <v>Extremo</v>
      </c>
      <c r="H7" s="206">
        <f>+'6 MAPA CALOR RESIDUAL'!C7</f>
        <v>0.16464000000000001</v>
      </c>
      <c r="I7" s="302">
        <f>+'6 MAPA CALOR RESIDUAL'!D7</f>
        <v>1</v>
      </c>
      <c r="J7" s="271" t="str">
        <f>+'6 MAPA CALOR RESIDUAL'!E7</f>
        <v>Muy Baja</v>
      </c>
      <c r="K7" s="271" t="str">
        <f>+'6 MAPA CALOR RESIDUAL'!F7</f>
        <v>Catastrófico</v>
      </c>
      <c r="L7" s="217" t="str">
        <f>+'6 MAPA CALOR RESIDUAL'!G7</f>
        <v>Extremo</v>
      </c>
      <c r="M7" s="217" t="str">
        <f>+IF($N7="","",IF($N7=$AA$14,$AB$14,IF($N7=$AA$17,$AB$17)))</f>
        <v>Requiere Plan de Acción</v>
      </c>
      <c r="N7" s="217" t="str">
        <f t="shared" ref="N7:N26" si="0">+IF(L7="","",IF(OR(L7=$Z$14,L7=$Z$15,L7=$Z$16),$AA$14,IF(L7=$Z$17,$AA$17)))</f>
        <v>Reducir_mitigar_Transferir_Evitar</v>
      </c>
      <c r="O7" s="287" t="str">
        <f>N7</f>
        <v>Reducir_mitigar_Transferir_Evitar</v>
      </c>
      <c r="P7" s="217" t="str">
        <f>+IF($M7="","",IF($M7=$AB$17,$AA$17,$O7))</f>
        <v>Reducir_mitigar_Transferir_Evitar</v>
      </c>
      <c r="Q7" s="287"/>
      <c r="R7" s="287"/>
      <c r="S7" s="288"/>
      <c r="T7" s="288"/>
      <c r="U7" s="219"/>
      <c r="V7" s="219"/>
      <c r="W7" s="711" t="s">
        <v>259</v>
      </c>
      <c r="X7" s="222">
        <v>1</v>
      </c>
      <c r="Y7" s="273" t="s">
        <v>272</v>
      </c>
      <c r="Z7" s="220" t="s">
        <v>278</v>
      </c>
      <c r="AA7" s="220" t="s">
        <v>278</v>
      </c>
      <c r="AB7" s="220" t="s">
        <v>278</v>
      </c>
      <c r="AC7" s="220" t="s">
        <v>278</v>
      </c>
      <c r="AD7" s="221" t="s">
        <v>279</v>
      </c>
      <c r="AE7" s="347"/>
      <c r="AG7" s="208"/>
      <c r="AH7" s="208"/>
      <c r="AI7" s="215"/>
      <c r="AJ7" s="215"/>
      <c r="AK7" s="215"/>
      <c r="AL7" s="223"/>
      <c r="AM7" s="223"/>
      <c r="AN7" s="223"/>
      <c r="AO7" s="223"/>
      <c r="AP7" s="223"/>
      <c r="AQ7" s="215"/>
      <c r="AR7" s="215"/>
    </row>
    <row r="8" spans="1:44" ht="43.5" customHeight="1" x14ac:dyDescent="0.2">
      <c r="A8" s="216" t="str">
        <f>'2 CONTEXTO E IDENTIFICACIÓN'!A9</f>
        <v>R2AJ</v>
      </c>
      <c r="B8" s="217" t="str">
        <f>+'2 CONTEXTO E IDENTIFICACIÓN'!E9</f>
        <v>Posibilidad de afectación reputacional por la imposibilidad de garantizar la adecuada atención de usuarios en los equipamientos de Justicia de forma presencial y virtual debido a la desvinculación de entidades operadoras al programa de casas de justicia</v>
      </c>
      <c r="C8" s="286">
        <f>+'3 PROBABIL E IMPACTO INHERENTE'!E8</f>
        <v>0.6</v>
      </c>
      <c r="D8" s="286">
        <f>+'3 PROBABIL E IMPACTO INHERENTE'!M8</f>
        <v>0.4</v>
      </c>
      <c r="E8" s="271" t="str">
        <f>+'4 MAPA CALOR INHERENTE'!C8</f>
        <v>Media</v>
      </c>
      <c r="F8" s="271" t="str">
        <f>+'4 MAPA CALOR INHERENTE'!D8</f>
        <v>Menor</v>
      </c>
      <c r="G8" s="217" t="str">
        <f>+'4 MAPA CALOR INHERENTE'!E8</f>
        <v>Moderado</v>
      </c>
      <c r="H8" s="206">
        <f>+'5 VALORACIÓN DEL CONTROL'!T18</f>
        <v>0.12959999999999999</v>
      </c>
      <c r="I8" s="302">
        <f>+'5 VALORACIÓN DEL CONTROL'!U18</f>
        <v>0.4</v>
      </c>
      <c r="J8" s="271" t="str">
        <f t="shared" ref="J8:J26" si="1">+IF(H8=0,"",IF(H8&lt;=$X$11,$Y$11,IF(H8&lt;=$X$10,$Y$10,IF(H8&lt;=$X$9,$Y$9,IF(H8&lt;=$X$8,$Y$8,IF(H8&lt;=$X$7,$Y$7,""))))))</f>
        <v>Muy Baja</v>
      </c>
      <c r="K8" s="271" t="str">
        <f t="shared" ref="K8:K26" si="2">+IF(I8=0,"",IF(I8&lt;=$Z$5,$Z$6,IF(I8&lt;=$AA$5,$AA$6,IF(I8&lt;=$AB$5,$AB$6,IF(I8&lt;=$AC$5,$AC$6,IF(I8&lt;=$AD$5,$AD$6,""))))))</f>
        <v>Menor</v>
      </c>
      <c r="L8" s="217" t="str">
        <f>+IF(J8=$Y$7,IF(K8=$Z$6,$Z$7,IF(K8=$AA$6,$AA$7,IF(K8=$AB$6,$AB$7,IF(K8=$AC$6,$AC$7,IF(K8=$AD$6,$AD$7))))),IF(J8=$Y$8,IF(K8=$Z$6,$Z$8,IF(K8=$AA$6,$AA$8,IF(K8=$AB$6,$AB$8,IF(K8=$AC$6,$AC$8,IF(K8=$AD$6,$AD$8))))),IF(J8=$Y$9,IF(K8=$Z$6,$Z$9,IF(K8=$AA$6,$AA$9,IF(K8=$AB$6,$AB$9,IF(K8=$AC$6,$AC$9,IF(K8=$AD$6,$AD$9))))),IF(J8=$Y$10,IF(K8=$Z$6,$Z$10,IF(K8=$AA$6,$AA$10,IF(K8=$AB$6,$AB$10,IF(K8=$AC$6,$AC$10,IF(K8=$AD$6,$AD$10))))),IF(J8=$Y$11,IF(K8=$Z$6,$Z$11,IF(K8=$AA$6,$AA$11,IF(K8=$AB$6,$AB$11,IF(K8=$AC$6,$AC$11,IF(K8=$AD$6,$AD$11))))),"")))))</f>
        <v>Bajo</v>
      </c>
      <c r="M8" s="217" t="str">
        <f t="shared" ref="M8:M70" si="3">+IF($N8="","",IF($N8=$AA$14,$AB$14,IF($N8=$AA$17,$AB$17)))</f>
        <v>No requiere Plan de Acción</v>
      </c>
      <c r="N8" s="217" t="str">
        <f t="shared" si="0"/>
        <v>Aceptar</v>
      </c>
      <c r="O8" s="287" t="str">
        <f t="shared" ref="O8:O71" si="4">N8</f>
        <v>Aceptar</v>
      </c>
      <c r="P8" s="217" t="str">
        <f t="shared" ref="P8:P70" si="5">+IF($M8="","",IF($M8=$AB$17,$AA$17,$O8))</f>
        <v>Aceptar</v>
      </c>
      <c r="Q8" s="287"/>
      <c r="R8" s="287"/>
      <c r="S8" s="288"/>
      <c r="T8" s="288"/>
      <c r="U8" s="219"/>
      <c r="V8" s="219"/>
      <c r="W8" s="712"/>
      <c r="X8" s="222">
        <v>0.8</v>
      </c>
      <c r="Y8" s="273" t="s">
        <v>269</v>
      </c>
      <c r="Z8" s="224" t="s">
        <v>75</v>
      </c>
      <c r="AA8" s="224" t="s">
        <v>75</v>
      </c>
      <c r="AB8" s="220" t="s">
        <v>278</v>
      </c>
      <c r="AC8" s="220" t="s">
        <v>278</v>
      </c>
      <c r="AD8" s="221" t="s">
        <v>279</v>
      </c>
      <c r="AE8" s="347"/>
      <c r="AG8" s="208"/>
      <c r="AH8" s="208"/>
      <c r="AI8" s="215"/>
      <c r="AJ8" s="225"/>
      <c r="AK8" s="226"/>
      <c r="AL8" s="223"/>
      <c r="AM8" s="223"/>
      <c r="AN8" s="223"/>
      <c r="AO8" s="223"/>
      <c r="AP8" s="223"/>
      <c r="AQ8" s="215"/>
      <c r="AR8" s="215"/>
    </row>
    <row r="9" spans="1:44" ht="43.5" customHeight="1" x14ac:dyDescent="0.2">
      <c r="A9" s="216" t="str">
        <f>'2 CONTEXTO E IDENTIFICACIÓN'!A10</f>
        <v>R3AJ</v>
      </c>
      <c r="B9" s="217" t="str">
        <f>+'2 CONTEXTO E IDENTIFICACIÓN'!E10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286">
        <f>+'3 PROBABIL E IMPACTO INHERENTE'!E9</f>
        <v>0.6</v>
      </c>
      <c r="D9" s="286">
        <f>+'3 PROBABIL E IMPACTO INHERENTE'!M9</f>
        <v>0.2</v>
      </c>
      <c r="E9" s="271" t="str">
        <f>+'4 MAPA CALOR INHERENTE'!C9</f>
        <v>Media</v>
      </c>
      <c r="F9" s="271" t="str">
        <f>+'4 MAPA CALOR INHERENTE'!D9</f>
        <v>Leve</v>
      </c>
      <c r="G9" s="217" t="str">
        <f>+'4 MAPA CALOR INHERENTE'!E9</f>
        <v>Moderado</v>
      </c>
      <c r="H9" s="206">
        <f>+'5 VALORACIÓN DEL CONTROL'!T24</f>
        <v>0.10584</v>
      </c>
      <c r="I9" s="302">
        <f>+'5 VALORACIÓN DEL CONTROL'!U24</f>
        <v>0.2</v>
      </c>
      <c r="J9" s="271" t="str">
        <f t="shared" si="1"/>
        <v>Muy Baja</v>
      </c>
      <c r="K9" s="271" t="str">
        <f t="shared" si="2"/>
        <v>Leve</v>
      </c>
      <c r="L9" s="217" t="str">
        <f>+IF(J9=$Y$7,IF(K9=$Z$6,$Z$7,IF(K9=$AA$6,$AA$7,IF(K9=$AB$6,$AB$7,IF(K9=$AC$6,$AC$7,IF(K9=$AD$6,$AD$7))))),IF(J9=$Y$8,IF(K9=$Z$6,$Z$8,IF(K9=$AA$6,$AA$8,IF(K9=$AB$6,$AB$8,IF(K9=$AC$6,$AC$8,IF(K9=$AD$6,$AD$8))))),IF(J9=$Y$9,IF(K9=$Z$6,$Z$9,IF(K9=$AA$6,$AA$9,IF(K9=$AB$6,$AB$9,IF(K9=$AC$6,$AC$9,IF(K9=$AD$6,$AD$9))))),IF(J9=$Y$10,IF(K9=$Z$6,$Z$10,IF(K9=$AA$6,$AA$10,IF(K9=$AB$6,$AB$10,IF(K9=$AC$6,$AC$10,IF(K9=$AD$6,$AD$10))))),IF(J9=$Y$11,IF(K9=$Z$6,$Z$11,IF(K9=$AA$6,$AA$11,IF(K9=$AB$6,$AB$11,IF(K9=$AC$6,$AC$11,IF(K9=$AD$6,$AD$11))))),"")))))</f>
        <v>Bajo</v>
      </c>
      <c r="M9" s="217" t="str">
        <f t="shared" si="3"/>
        <v>No requiere Plan de Acción</v>
      </c>
      <c r="N9" s="217" t="str">
        <f t="shared" si="0"/>
        <v>Aceptar</v>
      </c>
      <c r="O9" s="287" t="str">
        <f t="shared" si="4"/>
        <v>Aceptar</v>
      </c>
      <c r="P9" s="217" t="str">
        <f t="shared" si="5"/>
        <v>Aceptar</v>
      </c>
      <c r="Q9" s="287"/>
      <c r="R9" s="287"/>
      <c r="S9" s="288"/>
      <c r="T9" s="288"/>
      <c r="U9" s="219"/>
      <c r="V9" s="219"/>
      <c r="W9" s="712"/>
      <c r="X9" s="222">
        <v>0.6</v>
      </c>
      <c r="Y9" s="273" t="s">
        <v>267</v>
      </c>
      <c r="Z9" s="224" t="s">
        <v>75</v>
      </c>
      <c r="AA9" s="224" t="s">
        <v>75</v>
      </c>
      <c r="AB9" s="224" t="s">
        <v>75</v>
      </c>
      <c r="AC9" s="220" t="s">
        <v>278</v>
      </c>
      <c r="AD9" s="221" t="s">
        <v>279</v>
      </c>
      <c r="AE9" s="347"/>
      <c r="AG9" s="208"/>
      <c r="AH9" s="208"/>
      <c r="AI9" s="215"/>
      <c r="AJ9" s="225"/>
      <c r="AK9" s="226"/>
      <c r="AL9" s="223"/>
      <c r="AM9" s="223"/>
      <c r="AN9" s="223"/>
      <c r="AO9" s="223"/>
      <c r="AP9" s="227"/>
      <c r="AQ9" s="215"/>
      <c r="AR9" s="215"/>
    </row>
    <row r="10" spans="1:44" ht="43.5" customHeight="1" x14ac:dyDescent="0.2">
      <c r="A10" s="216" t="str">
        <f>'2 CONTEXTO E IDENTIFICACIÓN'!A11</f>
        <v>R5AJ</v>
      </c>
      <c r="B10" s="217" t="str">
        <f>+'2 CONTEXTO E IDENTIFICACIÓN'!E11</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0" s="286">
        <f>+'3 PROBABIL E IMPACTO INHERENTE'!E10</f>
        <v>0.8</v>
      </c>
      <c r="D10" s="286">
        <f>+'3 PROBABIL E IMPACTO INHERENTE'!M10</f>
        <v>0.2</v>
      </c>
      <c r="E10" s="271" t="str">
        <f>+'4 MAPA CALOR INHERENTE'!C10</f>
        <v>Alta</v>
      </c>
      <c r="F10" s="271" t="str">
        <f>+'4 MAPA CALOR INHERENTE'!D10</f>
        <v>Leve</v>
      </c>
      <c r="G10" s="217" t="str">
        <f>+'4 MAPA CALOR INHERENTE'!E10</f>
        <v>Moderado</v>
      </c>
      <c r="H10" s="206">
        <f>+'5 VALORACIÓN DEL CONTROL'!T30</f>
        <v>0.56000000000000005</v>
      </c>
      <c r="I10" s="302">
        <f>+'5 VALORACIÓN DEL CONTROL'!U30</f>
        <v>0.2</v>
      </c>
      <c r="J10" s="271" t="str">
        <f t="shared" si="1"/>
        <v>Media</v>
      </c>
      <c r="K10" s="271" t="str">
        <f t="shared" si="2"/>
        <v>Leve</v>
      </c>
      <c r="L10" s="217" t="str">
        <f t="shared" ref="L10:L26" si="6">+IF(J10=$Y$7,IF(K10=$Z$6,$Z$7,IF(K10=$AA$6,$AA$7,IF(K10=$AB$6,$AB$7,IF(K10=$AC$6,$AC$7,IF(K10=$AD$6,$AD$7))))),IF(J10=$Y$8,IF(K10=$Z$6,$Z$8,IF(K10=$AA$6,$AA$8,IF(K10=$AB$6,$AB$8,IF(K10=$AC$6,$AC$8,IF(K10=$AD$6,$AD$8))))),IF(J10=$Y$9,IF(K10=$Z$6,$Z$9,IF(K10=$AA$6,$AA$9,IF(K10=$AB$6,$AB$9,IF(K10=$AC$6,$AC$9,IF(K10=$AD$6,$AD$9))))),IF(J10=$Y$10,IF(K10=$Z$6,$Z$10,IF(K10=$AA$6,$AA$10,IF(K10=$AB$6,$AB$10,IF(K10=$AC$6,$AC$10,IF(K10=$AD$6,$AD$10))))),IF(J10=$Y$11,IF(K10=$Z$6,$Z$11,IF(K10=$AA$6,$AA$11,IF(K10=$AB$6,$AB$11,IF(K10=$AC$6,$AC$11,IF(K10=$AD$6,$AD$11))))),"")))))</f>
        <v>Moderado</v>
      </c>
      <c r="M10" s="217" t="str">
        <f t="shared" si="3"/>
        <v>Requiere Plan de Acción</v>
      </c>
      <c r="N10" s="217" t="str">
        <f t="shared" si="0"/>
        <v>Reducir_mitigar_Transferir_Evitar</v>
      </c>
      <c r="O10" s="287" t="str">
        <f t="shared" si="4"/>
        <v>Reducir_mitigar_Transferir_Evitar</v>
      </c>
      <c r="P10" s="217" t="str">
        <f t="shared" si="5"/>
        <v>Reducir_mitigar_Transferir_Evitar</v>
      </c>
      <c r="Q10" s="287"/>
      <c r="R10" s="287"/>
      <c r="S10" s="288"/>
      <c r="T10" s="288"/>
      <c r="U10" s="219"/>
      <c r="V10" s="219"/>
      <c r="W10" s="712"/>
      <c r="X10" s="222">
        <v>0.4</v>
      </c>
      <c r="Y10" s="273" t="s">
        <v>264</v>
      </c>
      <c r="Z10" s="228" t="s">
        <v>280</v>
      </c>
      <c r="AA10" s="224" t="s">
        <v>75</v>
      </c>
      <c r="AB10" s="224" t="s">
        <v>75</v>
      </c>
      <c r="AC10" s="220" t="s">
        <v>278</v>
      </c>
      <c r="AD10" s="221" t="s">
        <v>279</v>
      </c>
      <c r="AE10" s="347"/>
      <c r="AG10" s="208"/>
      <c r="AH10" s="208"/>
      <c r="AI10" s="215"/>
      <c r="AJ10" s="225"/>
      <c r="AK10" s="226"/>
      <c r="AL10" s="223"/>
      <c r="AM10" s="223"/>
      <c r="AN10" s="223"/>
      <c r="AO10" s="227"/>
      <c r="AP10" s="223"/>
      <c r="AQ10" s="215"/>
      <c r="AR10" s="215"/>
    </row>
    <row r="11" spans="1:44" ht="43.5" customHeight="1" thickBot="1" x14ac:dyDescent="0.25">
      <c r="A11" s="216" t="str">
        <f>'2 CONTEXTO E IDENTIFICACIÓN'!A12</f>
        <v>R6AJ</v>
      </c>
      <c r="B11" s="217" t="str">
        <f>+'2 CONTEXTO E IDENTIFICACIÓN'!E12</f>
        <v>Posibilidad de afectación reputacional por una queja de un grupo de valor debido a fallas en la calidad en la prestación del servicio  de atención en el programa Distrital de Justicia Juvenil Restaurativa</v>
      </c>
      <c r="C11" s="286">
        <f>+'3 PROBABIL E IMPACTO INHERENTE'!E11</f>
        <v>1</v>
      </c>
      <c r="D11" s="286">
        <f>+'3 PROBABIL E IMPACTO INHERENTE'!M11</f>
        <v>0.8</v>
      </c>
      <c r="E11" s="271" t="str">
        <f>+'4 MAPA CALOR INHERENTE'!C11</f>
        <v>Muy Alta</v>
      </c>
      <c r="F11" s="271" t="str">
        <f>+'4 MAPA CALOR INHERENTE'!D11</f>
        <v>Mayor</v>
      </c>
      <c r="G11" s="217" t="str">
        <f>+'4 MAPA CALOR INHERENTE'!E11</f>
        <v>Alto</v>
      </c>
      <c r="H11" s="206">
        <f>+'5 VALORACIÓN DEL CONTROL'!T36</f>
        <v>0.6</v>
      </c>
      <c r="I11" s="302">
        <f>+'5 VALORACIÓN DEL CONTROL'!U36</f>
        <v>0.8</v>
      </c>
      <c r="J11" s="271" t="str">
        <f t="shared" si="1"/>
        <v>Media</v>
      </c>
      <c r="K11" s="271" t="str">
        <f t="shared" si="2"/>
        <v>Mayor</v>
      </c>
      <c r="L11" s="217" t="str">
        <f t="shared" si="6"/>
        <v>Alto</v>
      </c>
      <c r="M11" s="217" t="str">
        <f t="shared" si="3"/>
        <v>Requiere Plan de Acción</v>
      </c>
      <c r="N11" s="217" t="str">
        <f t="shared" si="0"/>
        <v>Reducir_mitigar_Transferir_Evitar</v>
      </c>
      <c r="O11" s="287" t="str">
        <f t="shared" si="4"/>
        <v>Reducir_mitigar_Transferir_Evitar</v>
      </c>
      <c r="P11" s="217" t="str">
        <f t="shared" si="5"/>
        <v>Reducir_mitigar_Transferir_Evitar</v>
      </c>
      <c r="Q11" s="287"/>
      <c r="R11" s="287"/>
      <c r="S11" s="288"/>
      <c r="T11" s="288"/>
      <c r="U11" s="219"/>
      <c r="V11" s="219"/>
      <c r="W11" s="713"/>
      <c r="X11" s="234">
        <v>0.2</v>
      </c>
      <c r="Y11" s="275" t="s">
        <v>262</v>
      </c>
      <c r="Z11" s="230" t="s">
        <v>280</v>
      </c>
      <c r="AA11" s="230" t="s">
        <v>280</v>
      </c>
      <c r="AB11" s="231" t="s">
        <v>75</v>
      </c>
      <c r="AC11" s="232" t="s">
        <v>278</v>
      </c>
      <c r="AD11" s="233" t="s">
        <v>279</v>
      </c>
      <c r="AE11" s="347"/>
      <c r="AG11" s="208"/>
      <c r="AH11" s="208"/>
      <c r="AI11" s="215"/>
      <c r="AJ11" s="225"/>
      <c r="AK11" s="226"/>
      <c r="AL11" s="223"/>
      <c r="AM11" s="223"/>
      <c r="AN11" s="223"/>
      <c r="AO11" s="235"/>
      <c r="AP11" s="223"/>
      <c r="AQ11" s="215"/>
      <c r="AR11" s="215"/>
    </row>
    <row r="12" spans="1:44" ht="43.5" customHeight="1" x14ac:dyDescent="0.2">
      <c r="A12" s="216" t="str">
        <f>'2 CONTEXTO E IDENTIFICACIÓN'!A13</f>
        <v>R7AJ</v>
      </c>
      <c r="B12" s="217" t="str">
        <f>+'2 CONTEXTO E IDENTIFICACIÓN'!E13</f>
        <v>Posibilidad de afectación reputacional por una queja de un grupo de valor debido a falta de seguimiento en las actividades del PTI (Plan de Trabajo individual)</v>
      </c>
      <c r="C12" s="286">
        <f>+'3 PROBABIL E IMPACTO INHERENTE'!E12</f>
        <v>0.8</v>
      </c>
      <c r="D12" s="286">
        <f>+'3 PROBABIL E IMPACTO INHERENTE'!M12</f>
        <v>0.6</v>
      </c>
      <c r="E12" s="271" t="str">
        <f>+'4 MAPA CALOR INHERENTE'!C12</f>
        <v>Alta</v>
      </c>
      <c r="F12" s="271" t="str">
        <f>+'4 MAPA CALOR INHERENTE'!D12</f>
        <v>Moderado</v>
      </c>
      <c r="G12" s="217" t="str">
        <f>+'4 MAPA CALOR INHERENTE'!E12</f>
        <v>Alto</v>
      </c>
      <c r="H12" s="206">
        <f>+'5 VALORACIÓN DEL CONTROL'!T42</f>
        <v>0.56000000000000005</v>
      </c>
      <c r="I12" s="302">
        <f>+'5 VALORACIÓN DEL CONTROL'!U42</f>
        <v>0.6</v>
      </c>
      <c r="J12" s="271" t="str">
        <f t="shared" si="1"/>
        <v>Media</v>
      </c>
      <c r="K12" s="271" t="str">
        <f t="shared" si="2"/>
        <v>Moderado</v>
      </c>
      <c r="L12" s="217" t="str">
        <f t="shared" si="6"/>
        <v>Moderado</v>
      </c>
      <c r="M12" s="217" t="str">
        <f t="shared" si="3"/>
        <v>Requiere Plan de Acción</v>
      </c>
      <c r="N12" s="217" t="str">
        <f t="shared" si="0"/>
        <v>Reducir_mitigar_Transferir_Evitar</v>
      </c>
      <c r="O12" s="287" t="str">
        <f t="shared" si="4"/>
        <v>Reducir_mitigar_Transferir_Evitar</v>
      </c>
      <c r="P12" s="217" t="str">
        <f t="shared" si="5"/>
        <v>Reducir_mitigar_Transferir_Evitar</v>
      </c>
      <c r="Q12" s="287"/>
      <c r="R12" s="287"/>
      <c r="S12" s="288"/>
      <c r="T12" s="288"/>
      <c r="U12" s="219"/>
      <c r="V12" s="219"/>
      <c r="AE12" s="347"/>
      <c r="AG12" s="208"/>
      <c r="AH12" s="208"/>
      <c r="AI12" s="215"/>
      <c r="AJ12" s="225"/>
      <c r="AK12" s="226"/>
      <c r="AL12" s="223"/>
      <c r="AM12" s="223"/>
      <c r="AN12" s="223"/>
      <c r="AO12" s="223"/>
      <c r="AP12" s="223"/>
      <c r="AQ12" s="215"/>
      <c r="AR12" s="215"/>
    </row>
    <row r="13" spans="1:44" ht="43.5" customHeight="1" x14ac:dyDescent="0.2">
      <c r="A13" s="216" t="str">
        <f>'2 CONTEXTO E IDENTIFICACIÓN'!A14</f>
        <v>R1AR</v>
      </c>
      <c r="B13" s="217" t="str">
        <f>+'2 CONTEXTO E IDENTIFICACIÓN'!E14</f>
        <v>Posibilidad de afectación reputacional por sanciones de entes de control, autoridades judiciales y rectores de política a debido a falta de seguimiento y control periódico a los tiempos de respuesta de PQRSDF.</v>
      </c>
      <c r="C13" s="286">
        <f>+'3 PROBABIL E IMPACTO INHERENTE'!E13</f>
        <v>1</v>
      </c>
      <c r="D13" s="286">
        <f>+'3 PROBABIL E IMPACTO INHERENTE'!M13</f>
        <v>0.8</v>
      </c>
      <c r="E13" s="271" t="str">
        <f>+'4 MAPA CALOR INHERENTE'!C13</f>
        <v>Muy Alta</v>
      </c>
      <c r="F13" s="271" t="str">
        <f>+'4 MAPA CALOR INHERENTE'!D13</f>
        <v>Mayor</v>
      </c>
      <c r="G13" s="217" t="str">
        <f>+'4 MAPA CALOR INHERENTE'!E13</f>
        <v>Alto</v>
      </c>
      <c r="H13" s="206">
        <f>+'5 VALORACIÓN DEL CONTROL'!T48</f>
        <v>0.42</v>
      </c>
      <c r="I13" s="302">
        <f>+'5 VALORACIÓN DEL CONTROL'!U48</f>
        <v>0.8</v>
      </c>
      <c r="J13" s="271" t="str">
        <f t="shared" si="1"/>
        <v>Media</v>
      </c>
      <c r="K13" s="271" t="str">
        <f t="shared" si="2"/>
        <v>Mayor</v>
      </c>
      <c r="L13" s="217" t="str">
        <f t="shared" si="6"/>
        <v>Alto</v>
      </c>
      <c r="M13" s="217" t="str">
        <f t="shared" si="3"/>
        <v>Requiere Plan de Acción</v>
      </c>
      <c r="N13" s="217" t="str">
        <f t="shared" si="0"/>
        <v>Reducir_mitigar_Transferir_Evitar</v>
      </c>
      <c r="O13" s="287" t="str">
        <f t="shared" si="4"/>
        <v>Reducir_mitigar_Transferir_Evitar</v>
      </c>
      <c r="P13" s="217" t="str">
        <f t="shared" si="5"/>
        <v>Reducir_mitigar_Transferir_Evitar</v>
      </c>
      <c r="Q13" s="287"/>
      <c r="R13" s="287"/>
      <c r="S13" s="288"/>
      <c r="T13" s="288"/>
      <c r="U13" s="219"/>
      <c r="V13" s="219"/>
      <c r="Z13" s="201" t="s">
        <v>281</v>
      </c>
      <c r="AA13" s="201" t="s">
        <v>202</v>
      </c>
      <c r="AB13" s="201" t="s">
        <v>204</v>
      </c>
      <c r="AD13" s="214" t="s">
        <v>317</v>
      </c>
      <c r="AE13" s="382"/>
      <c r="AF13" s="208"/>
      <c r="AG13" s="208"/>
      <c r="AH13" s="208"/>
      <c r="AI13" s="215"/>
      <c r="AJ13" s="225"/>
      <c r="AK13" s="215"/>
      <c r="AL13" s="226"/>
      <c r="AM13" s="226"/>
      <c r="AN13" s="226"/>
      <c r="AO13" s="226"/>
      <c r="AP13" s="226"/>
      <c r="AQ13" s="215"/>
      <c r="AR13" s="215"/>
    </row>
    <row r="14" spans="1:44" ht="43.5" customHeight="1" x14ac:dyDescent="0.2">
      <c r="A14" s="216" t="str">
        <f>'2 CONTEXTO E IDENTIFICACIÓN'!A15</f>
        <v>R1CID</v>
      </c>
      <c r="B14" s="217" t="str">
        <f>+'2 CONTEXTO E IDENTIFICACIÓN'!E15</f>
        <v>Posibilidad de afectación reputacional y económica por demandas de parte de los particulares o vencimiento de los términos debido a procesos disciplinarios desarrollados y fallados sin cumplir con los parámetros de ley.</v>
      </c>
      <c r="C14" s="286">
        <f>+'3 PROBABIL E IMPACTO INHERENTE'!E14</f>
        <v>0.8</v>
      </c>
      <c r="D14" s="286">
        <f>+'3 PROBABIL E IMPACTO INHERENTE'!M14</f>
        <v>0.4</v>
      </c>
      <c r="E14" s="271" t="str">
        <f>+'4 MAPA CALOR INHERENTE'!C14</f>
        <v>Alta</v>
      </c>
      <c r="F14" s="271" t="str">
        <f>+'4 MAPA CALOR INHERENTE'!D14</f>
        <v>Menor</v>
      </c>
      <c r="G14" s="217" t="str">
        <f>+'4 MAPA CALOR INHERENTE'!E14</f>
        <v>Moderado</v>
      </c>
      <c r="H14" s="206">
        <f>+'5 VALORACIÓN DEL CONTROL'!T54</f>
        <v>0.48</v>
      </c>
      <c r="I14" s="302">
        <f>+'5 VALORACIÓN DEL CONTROL'!U54</f>
        <v>0.4</v>
      </c>
      <c r="J14" s="271" t="str">
        <f t="shared" si="1"/>
        <v>Media</v>
      </c>
      <c r="K14" s="271" t="str">
        <f t="shared" si="2"/>
        <v>Menor</v>
      </c>
      <c r="L14" s="217" t="str">
        <f t="shared" si="6"/>
        <v>Moderado</v>
      </c>
      <c r="M14" s="217" t="str">
        <f t="shared" si="3"/>
        <v>Requiere Plan de Acción</v>
      </c>
      <c r="N14" s="217" t="str">
        <f t="shared" si="0"/>
        <v>Reducir_mitigar_Transferir_Evitar</v>
      </c>
      <c r="O14" s="287" t="str">
        <f t="shared" si="4"/>
        <v>Reducir_mitigar_Transferir_Evitar</v>
      </c>
      <c r="P14" s="217" t="str">
        <f t="shared" si="5"/>
        <v>Reducir_mitigar_Transferir_Evitar</v>
      </c>
      <c r="Q14" s="287"/>
      <c r="R14" s="287"/>
      <c r="S14" s="288"/>
      <c r="T14" s="288"/>
      <c r="U14" s="219"/>
      <c r="V14" s="219"/>
      <c r="Z14" s="236" t="s">
        <v>279</v>
      </c>
      <c r="AA14" s="214" t="s">
        <v>317</v>
      </c>
      <c r="AB14" s="214" t="s">
        <v>318</v>
      </c>
      <c r="AC14" s="208"/>
      <c r="AD14" s="290" t="s">
        <v>319</v>
      </c>
      <c r="AE14" s="347"/>
      <c r="AG14" s="208"/>
      <c r="AH14" s="208"/>
      <c r="AI14" s="215"/>
      <c r="AJ14" s="215"/>
      <c r="AK14" s="215"/>
      <c r="AL14" s="223"/>
      <c r="AM14" s="223"/>
      <c r="AN14" s="223"/>
      <c r="AO14" s="223"/>
      <c r="AP14" s="223"/>
      <c r="AQ14" s="215"/>
      <c r="AR14" s="215"/>
    </row>
    <row r="15" spans="1:44" ht="43.5" customHeight="1" x14ac:dyDescent="0.2">
      <c r="A15" s="216" t="str">
        <f>'2 CONTEXTO E IDENTIFICACIÓN'!A16</f>
        <v>R1DE</v>
      </c>
      <c r="B15" s="217" t="str">
        <f>+'2 CONTEXTO E IDENTIFICACIÓN'!E16</f>
        <v>Posibilidad de afectación reputacional por sanciones de entes de control y/o quejas de un grupo de valor  debido a otorgar visto bueno a solicitudes de Certificado de Disponibilidad Presupuestal - CDP de los proyectos de inversion sin el lleno de requisitos</v>
      </c>
      <c r="C15" s="286">
        <f>+'3 PROBABIL E IMPACTO INHERENTE'!E15</f>
        <v>0.6</v>
      </c>
      <c r="D15" s="286">
        <f>+'3 PROBABIL E IMPACTO INHERENTE'!M15</f>
        <v>0.6</v>
      </c>
      <c r="E15" s="271" t="str">
        <f>+'4 MAPA CALOR INHERENTE'!C15</f>
        <v>Media</v>
      </c>
      <c r="F15" s="271" t="str">
        <f>+'4 MAPA CALOR INHERENTE'!D15</f>
        <v>Moderado</v>
      </c>
      <c r="G15" s="217" t="str">
        <f>+'4 MAPA CALOR INHERENTE'!E15</f>
        <v>Moderado</v>
      </c>
      <c r="H15" s="206">
        <f>+'5 VALORACIÓN DEL CONTROL'!T60</f>
        <v>0.36</v>
      </c>
      <c r="I15" s="302">
        <f>+'5 VALORACIÓN DEL CONTROL'!U60</f>
        <v>0.6</v>
      </c>
      <c r="J15" s="271" t="str">
        <f t="shared" si="1"/>
        <v>Baja</v>
      </c>
      <c r="K15" s="271" t="str">
        <f t="shared" si="2"/>
        <v>Moderado</v>
      </c>
      <c r="L15" s="217" t="str">
        <f t="shared" si="6"/>
        <v>Moderado</v>
      </c>
      <c r="M15" s="217" t="str">
        <f t="shared" si="3"/>
        <v>Requiere Plan de Acción</v>
      </c>
      <c r="N15" s="217" t="str">
        <f t="shared" si="0"/>
        <v>Reducir_mitigar_Transferir_Evitar</v>
      </c>
      <c r="O15" s="287" t="str">
        <f t="shared" si="4"/>
        <v>Reducir_mitigar_Transferir_Evitar</v>
      </c>
      <c r="P15" s="217" t="str">
        <f t="shared" si="5"/>
        <v>Reducir_mitigar_Transferir_Evitar</v>
      </c>
      <c r="Q15" s="287"/>
      <c r="R15" s="287"/>
      <c r="S15" s="288"/>
      <c r="T15" s="288"/>
      <c r="U15" s="219"/>
      <c r="V15" s="219"/>
      <c r="Z15" s="220" t="s">
        <v>278</v>
      </c>
      <c r="AA15" s="214" t="s">
        <v>317</v>
      </c>
      <c r="AB15" s="214" t="s">
        <v>318</v>
      </c>
      <c r="AC15" s="208"/>
      <c r="AD15" s="290" t="s">
        <v>320</v>
      </c>
      <c r="AE15" s="382"/>
      <c r="AF15" s="208"/>
      <c r="AG15" s="208"/>
      <c r="AH15" s="208"/>
      <c r="AI15" s="215"/>
      <c r="AJ15" s="215"/>
      <c r="AK15" s="215"/>
      <c r="AL15" s="223"/>
      <c r="AM15" s="223"/>
      <c r="AN15" s="223"/>
      <c r="AO15" s="223"/>
      <c r="AP15" s="223"/>
      <c r="AQ15" s="215"/>
      <c r="AR15" s="215"/>
    </row>
    <row r="16" spans="1:44" ht="43.5" customHeight="1" x14ac:dyDescent="0.2">
      <c r="A16" s="216" t="str">
        <f>'2 CONTEXTO E IDENTIFICACIÓN'!A17</f>
        <v>R2DE</v>
      </c>
      <c r="B16" s="217" t="str">
        <f>+'2 CONTEXTO E IDENTIFICACIÓN'!E17</f>
        <v>Posibilidad de afectación reputacional por sanciones de entes de control debido a falencias en la Calidad de la información  sobre la ejecucion de los proyectos de inversion.</v>
      </c>
      <c r="C16" s="286">
        <f>+'3 PROBABIL E IMPACTO INHERENTE'!E16</f>
        <v>0.6</v>
      </c>
      <c r="D16" s="286">
        <f>+'3 PROBABIL E IMPACTO INHERENTE'!M16</f>
        <v>0.6</v>
      </c>
      <c r="E16" s="271" t="str">
        <f>+'4 MAPA CALOR INHERENTE'!C16</f>
        <v>Media</v>
      </c>
      <c r="F16" s="271" t="str">
        <f>+'4 MAPA CALOR INHERENTE'!D16</f>
        <v>Moderado</v>
      </c>
      <c r="G16" s="217" t="str">
        <f>+'4 MAPA CALOR INHERENTE'!E16</f>
        <v>Moderado</v>
      </c>
      <c r="H16" s="206">
        <f>+'5 VALORACIÓN DEL CONTROL'!T66</f>
        <v>0.36</v>
      </c>
      <c r="I16" s="302">
        <f>+'5 VALORACIÓN DEL CONTROL'!U66</f>
        <v>0.6</v>
      </c>
      <c r="J16" s="271" t="str">
        <f t="shared" si="1"/>
        <v>Baja</v>
      </c>
      <c r="K16" s="271" t="str">
        <f t="shared" si="2"/>
        <v>Moderado</v>
      </c>
      <c r="L16" s="217" t="str">
        <f t="shared" si="6"/>
        <v>Moderado</v>
      </c>
      <c r="M16" s="217" t="str">
        <f t="shared" si="3"/>
        <v>Requiere Plan de Acción</v>
      </c>
      <c r="N16" s="217" t="str">
        <f t="shared" si="0"/>
        <v>Reducir_mitigar_Transferir_Evitar</v>
      </c>
      <c r="O16" s="287" t="str">
        <f t="shared" si="4"/>
        <v>Reducir_mitigar_Transferir_Evitar</v>
      </c>
      <c r="P16" s="217" t="str">
        <f t="shared" si="5"/>
        <v>Reducir_mitigar_Transferir_Evitar</v>
      </c>
      <c r="Q16" s="287"/>
      <c r="R16" s="287"/>
      <c r="S16" s="288"/>
      <c r="T16" s="288"/>
      <c r="U16" s="219"/>
      <c r="V16" s="219"/>
      <c r="Y16" s="237"/>
      <c r="Z16" s="224" t="s">
        <v>75</v>
      </c>
      <c r="AA16" s="214" t="s">
        <v>317</v>
      </c>
      <c r="AB16" s="214" t="s">
        <v>318</v>
      </c>
      <c r="AC16" s="237"/>
      <c r="AD16" s="290" t="s">
        <v>321</v>
      </c>
      <c r="AE16" s="383"/>
      <c r="AF16" s="237"/>
      <c r="AG16" s="237"/>
      <c r="AH16" s="237"/>
      <c r="AI16" s="215"/>
      <c r="AJ16" s="215"/>
      <c r="AK16" s="238"/>
      <c r="AL16" s="238"/>
      <c r="AM16" s="238"/>
      <c r="AN16" s="238"/>
      <c r="AO16" s="238"/>
      <c r="AP16" s="238"/>
      <c r="AQ16" s="215"/>
      <c r="AR16" s="215"/>
    </row>
    <row r="17" spans="1:44" ht="43.5" customHeight="1" x14ac:dyDescent="0.2">
      <c r="A17" s="216" t="str">
        <f>'2 CONTEXTO E IDENTIFICACIÓN'!A18</f>
        <v>R2FI</v>
      </c>
      <c r="B17" s="217" t="str">
        <f>+'2 CONTEXTO E IDENTIFICACIÓN'!E18</f>
        <v>Posibilidad de afectación Económica y Reputacional por sanciones de netes de control o hallazgos de auditorias o de la autoridad ambiental debido al incumplimiento de lineamientos normativos ambientales aplicables.</v>
      </c>
      <c r="C17" s="286">
        <f>+'3 PROBABIL E IMPACTO INHERENTE'!E17</f>
        <v>0.4</v>
      </c>
      <c r="D17" s="286">
        <f>+'3 PROBABIL E IMPACTO INHERENTE'!M17</f>
        <v>0.8</v>
      </c>
      <c r="E17" s="271" t="str">
        <f>+'4 MAPA CALOR INHERENTE'!C17</f>
        <v>Baja</v>
      </c>
      <c r="F17" s="271" t="str">
        <f>+'4 MAPA CALOR INHERENTE'!D17</f>
        <v>Mayor</v>
      </c>
      <c r="G17" s="217" t="str">
        <f>+'4 MAPA CALOR INHERENTE'!E17</f>
        <v>Alto</v>
      </c>
      <c r="H17" s="206">
        <f>+'5 VALORACIÓN DEL CONTROL'!T72</f>
        <v>0.11759999999999998</v>
      </c>
      <c r="I17" s="302">
        <f>+'5 VALORACIÓN DEL CONTROL'!U72</f>
        <v>0.60000000000000009</v>
      </c>
      <c r="J17" s="271" t="str">
        <f t="shared" si="1"/>
        <v>Muy Baja</v>
      </c>
      <c r="K17" s="271" t="str">
        <f t="shared" si="2"/>
        <v>Moderado</v>
      </c>
      <c r="L17" s="217" t="str">
        <f t="shared" si="6"/>
        <v>Moderado</v>
      </c>
      <c r="M17" s="217" t="str">
        <f t="shared" si="3"/>
        <v>Requiere Plan de Acción</v>
      </c>
      <c r="N17" s="217" t="str">
        <f t="shared" si="0"/>
        <v>Reducir_mitigar_Transferir_Evitar</v>
      </c>
      <c r="O17" s="287" t="str">
        <f t="shared" si="4"/>
        <v>Reducir_mitigar_Transferir_Evitar</v>
      </c>
      <c r="P17" s="217" t="str">
        <f t="shared" si="5"/>
        <v>Reducir_mitigar_Transferir_Evitar</v>
      </c>
      <c r="Q17" s="287"/>
      <c r="R17" s="287"/>
      <c r="S17" s="288"/>
      <c r="T17" s="288"/>
      <c r="U17" s="219"/>
      <c r="V17" s="219"/>
      <c r="Y17" s="237"/>
      <c r="Z17" s="228" t="s">
        <v>280</v>
      </c>
      <c r="AA17" s="214" t="s">
        <v>316</v>
      </c>
      <c r="AB17" s="214" t="s">
        <v>322</v>
      </c>
      <c r="AE17" s="347"/>
      <c r="AG17" s="237"/>
      <c r="AH17" s="237"/>
      <c r="AI17" s="215"/>
      <c r="AJ17" s="215"/>
      <c r="AK17" s="215"/>
      <c r="AL17" s="223"/>
      <c r="AM17" s="223"/>
      <c r="AN17" s="223"/>
      <c r="AO17" s="223"/>
      <c r="AP17" s="223"/>
      <c r="AQ17" s="215"/>
      <c r="AR17" s="215"/>
    </row>
    <row r="18" spans="1:44" ht="43.5" customHeight="1" x14ac:dyDescent="0.2">
      <c r="A18" s="216" t="str">
        <f>'2 CONTEXTO E IDENTIFICACIÓN'!A19</f>
        <v>R3FI</v>
      </c>
      <c r="B18" s="217" t="str">
        <f>+'2 CONTEXTO E IDENTIFICACIÓN'!E19</f>
        <v>Posibilidad de afectación reputacional por queja de un grupo de valor debido a fallas en la implementación del modelo integrado de planeación y gestión MIPG.</v>
      </c>
      <c r="C18" s="289">
        <f>+'3 PROBABIL E IMPACTO INHERENTE'!E18</f>
        <v>0.6</v>
      </c>
      <c r="D18" s="289">
        <f>+'3 PROBABIL E IMPACTO INHERENTE'!M18</f>
        <v>0.6</v>
      </c>
      <c r="E18" s="270" t="str">
        <f>+'4 MAPA CALOR INHERENTE'!C18</f>
        <v>Media</v>
      </c>
      <c r="F18" s="270" t="str">
        <f>+'4 MAPA CALOR INHERENTE'!D18</f>
        <v>Moderado</v>
      </c>
      <c r="G18" s="239" t="str">
        <f>+'4 MAPA CALOR INHERENTE'!E18</f>
        <v>Moderado</v>
      </c>
      <c r="H18" s="269">
        <f>+'5 VALORACIÓN DEL CONTROL'!T78</f>
        <v>0.42</v>
      </c>
      <c r="I18" s="218">
        <f>+'5 VALORACIÓN DEL CONTROL'!U78</f>
        <v>0.6</v>
      </c>
      <c r="J18" s="270" t="str">
        <f t="shared" si="1"/>
        <v>Media</v>
      </c>
      <c r="K18" s="270" t="str">
        <f t="shared" si="2"/>
        <v>Moderado</v>
      </c>
      <c r="L18" s="239" t="str">
        <f t="shared" si="6"/>
        <v>Moderado</v>
      </c>
      <c r="M18" s="239" t="str">
        <f t="shared" si="3"/>
        <v>Requiere Plan de Acción</v>
      </c>
      <c r="N18" s="239" t="str">
        <f t="shared" si="0"/>
        <v>Reducir_mitigar_Transferir_Evitar</v>
      </c>
      <c r="O18" s="287" t="str">
        <f t="shared" si="4"/>
        <v>Reducir_mitigar_Transferir_Evitar</v>
      </c>
      <c r="P18" s="239" t="str">
        <f t="shared" si="5"/>
        <v>Reducir_mitigar_Transferir_Evitar</v>
      </c>
      <c r="Q18" s="291"/>
      <c r="R18" s="291"/>
      <c r="S18" s="292"/>
      <c r="T18" s="292"/>
      <c r="U18" s="219"/>
      <c r="V18" s="219"/>
      <c r="W18" s="240"/>
      <c r="X18" s="240"/>
      <c r="Y18" s="237"/>
      <c r="Z18" s="402"/>
      <c r="AE18" s="347"/>
      <c r="AG18" s="237"/>
      <c r="AH18" s="237"/>
      <c r="AI18" s="215"/>
      <c r="AJ18" s="215"/>
      <c r="AK18" s="215"/>
      <c r="AL18" s="223"/>
      <c r="AM18" s="223"/>
      <c r="AN18" s="223"/>
      <c r="AO18" s="223"/>
      <c r="AP18" s="223"/>
      <c r="AQ18" s="215"/>
      <c r="AR18" s="215"/>
    </row>
    <row r="19" spans="1:44" ht="43.5" customHeight="1" x14ac:dyDescent="0.2">
      <c r="A19" s="216" t="str">
        <f>'2 CONTEXTO E IDENTIFICACIÓN'!A20</f>
        <v>R1GC</v>
      </c>
      <c r="B19" s="217" t="str">
        <f>+'2 CONTEXTO E IDENTIFICACIÓN'!E20</f>
        <v xml:space="preserve">Posibilidad de afectación reputacional por sanciones de entes de control y/o quejas de un grupo de valor  debido a  publicación no autorizada que genere desinformación en la opinión pública	</v>
      </c>
      <c r="C19" s="289">
        <f>+'3 PROBABIL E IMPACTO INHERENTE'!E19</f>
        <v>0.6</v>
      </c>
      <c r="D19" s="289">
        <f>+'3 PROBABIL E IMPACTO INHERENTE'!M19</f>
        <v>0.6</v>
      </c>
      <c r="E19" s="270" t="str">
        <f>+'4 MAPA CALOR INHERENTE'!C19</f>
        <v>Media</v>
      </c>
      <c r="F19" s="270" t="str">
        <f>+'4 MAPA CALOR INHERENTE'!D19</f>
        <v>Moderado</v>
      </c>
      <c r="G19" s="217" t="str">
        <f>+'4 MAPA CALOR INHERENTE'!E19</f>
        <v>Moderado</v>
      </c>
      <c r="H19" s="269">
        <f>+'5 VALORACIÓN DEL CONTROL'!T84</f>
        <v>7.7759999999999996E-2</v>
      </c>
      <c r="I19" s="218">
        <f>+'5 VALORACIÓN DEL CONTROL'!U84</f>
        <v>0.6</v>
      </c>
      <c r="J19" s="270" t="str">
        <f t="shared" si="1"/>
        <v>Muy Baja</v>
      </c>
      <c r="K19" s="270" t="str">
        <f t="shared" si="2"/>
        <v>Moderado</v>
      </c>
      <c r="L19" s="217" t="str">
        <f t="shared" si="6"/>
        <v>Moderado</v>
      </c>
      <c r="M19" s="217" t="str">
        <f t="shared" si="3"/>
        <v>Requiere Plan de Acción</v>
      </c>
      <c r="N19" s="217" t="str">
        <f t="shared" si="0"/>
        <v>Reducir_mitigar_Transferir_Evitar</v>
      </c>
      <c r="O19" s="287" t="str">
        <f t="shared" si="4"/>
        <v>Reducir_mitigar_Transferir_Evitar</v>
      </c>
      <c r="P19" s="217" t="str">
        <f t="shared" si="5"/>
        <v>Reducir_mitigar_Transferir_Evitar</v>
      </c>
      <c r="Q19" s="287"/>
      <c r="R19" s="287"/>
      <c r="S19" s="288"/>
      <c r="T19" s="288"/>
      <c r="U19" s="219"/>
      <c r="V19" s="219"/>
      <c r="W19" s="240"/>
      <c r="X19" s="240"/>
      <c r="Y19" s="241"/>
      <c r="AE19" s="347"/>
      <c r="AG19" s="237"/>
      <c r="AH19" s="237"/>
      <c r="AI19" s="215"/>
      <c r="AJ19" s="235"/>
      <c r="AK19" s="235"/>
      <c r="AL19" s="235"/>
      <c r="AM19" s="235"/>
      <c r="AN19" s="235"/>
      <c r="AO19" s="235"/>
      <c r="AP19" s="223"/>
      <c r="AQ19" s="215"/>
      <c r="AR19" s="215"/>
    </row>
    <row r="20" spans="1:44" ht="43.5" customHeight="1" x14ac:dyDescent="0.2">
      <c r="A20" s="216" t="str">
        <f>'2 CONTEXTO E IDENTIFICACIÓN'!A21</f>
        <v>R1GE</v>
      </c>
      <c r="B20" s="217" t="str">
        <f>+'2 CONTEXTO E IDENTIFICACIÓN'!E21</f>
        <v>Posibilidad de afectación reputacional y económica por sanciones o multas de entes de control. 
o por demandas, tutelas, derechos de petición debido a la falla total o parcial en el servicio de atención de la línea de Seguridad y Emergencias 123.</v>
      </c>
      <c r="C20" s="289">
        <f>+'3 PROBABIL E IMPACTO INHERENTE'!E20</f>
        <v>0.6</v>
      </c>
      <c r="D20" s="289">
        <f>+'3 PROBABIL E IMPACTO INHERENTE'!M20</f>
        <v>0.8</v>
      </c>
      <c r="E20" s="270" t="str">
        <f>+'4 MAPA CALOR INHERENTE'!C20</f>
        <v>Media</v>
      </c>
      <c r="F20" s="270" t="str">
        <f>+'4 MAPA CALOR INHERENTE'!D20</f>
        <v>Mayor</v>
      </c>
      <c r="G20" s="217" t="str">
        <f>+'4 MAPA CALOR INHERENTE'!E20</f>
        <v>Alto</v>
      </c>
      <c r="H20" s="269">
        <f>+'5 VALORACIÓN DEL CONTROL'!T90</f>
        <v>0.252</v>
      </c>
      <c r="I20" s="218">
        <f>+'5 VALORACIÓN DEL CONTROL'!U90</f>
        <v>0.8</v>
      </c>
      <c r="J20" s="270" t="str">
        <f t="shared" si="1"/>
        <v>Baja</v>
      </c>
      <c r="K20" s="270" t="str">
        <f t="shared" si="2"/>
        <v>Mayor</v>
      </c>
      <c r="L20" s="217" t="str">
        <f t="shared" si="6"/>
        <v>Alto</v>
      </c>
      <c r="M20" s="217" t="str">
        <f t="shared" si="3"/>
        <v>Requiere Plan de Acción</v>
      </c>
      <c r="N20" s="217" t="str">
        <f t="shared" si="0"/>
        <v>Reducir_mitigar_Transferir_Evitar</v>
      </c>
      <c r="O20" s="287" t="str">
        <f t="shared" si="4"/>
        <v>Reducir_mitigar_Transferir_Evitar</v>
      </c>
      <c r="P20" s="217" t="str">
        <f t="shared" si="5"/>
        <v>Reducir_mitigar_Transferir_Evitar</v>
      </c>
      <c r="Q20" s="287"/>
      <c r="R20" s="287"/>
      <c r="S20" s="288"/>
      <c r="T20" s="288"/>
      <c r="U20" s="219"/>
      <c r="V20" s="219"/>
      <c r="W20" s="240"/>
      <c r="X20" s="240"/>
      <c r="AE20" s="347"/>
      <c r="AI20" s="215"/>
      <c r="AJ20" s="242"/>
      <c r="AK20" s="242"/>
      <c r="AL20" s="242"/>
      <c r="AM20" s="242"/>
      <c r="AN20" s="242"/>
      <c r="AO20" s="242"/>
      <c r="AP20" s="223"/>
      <c r="AQ20" s="215"/>
      <c r="AR20" s="215"/>
    </row>
    <row r="21" spans="1:44" ht="43.5" customHeight="1" x14ac:dyDescent="0.2">
      <c r="A21" s="216" t="str">
        <f>'2 CONTEXTO E IDENTIFICACIÓN'!A22</f>
        <v>R2GE</v>
      </c>
      <c r="B21" s="217" t="str">
        <f>+'2 CONTEXTO E IDENTIFICACIÓN'!E22</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1" s="289">
        <f>+'3 PROBABIL E IMPACTO INHERENTE'!E21</f>
        <v>0.6</v>
      </c>
      <c r="D21" s="289">
        <f>+'3 PROBABIL E IMPACTO INHERENTE'!M21</f>
        <v>0.8</v>
      </c>
      <c r="E21" s="270" t="str">
        <f>+'4 MAPA CALOR INHERENTE'!C21</f>
        <v>Media</v>
      </c>
      <c r="F21" s="270" t="str">
        <f>+'4 MAPA CALOR INHERENTE'!D21</f>
        <v>Mayor</v>
      </c>
      <c r="G21" s="217" t="str">
        <f>+'4 MAPA CALOR INHERENTE'!E21</f>
        <v>Alto</v>
      </c>
      <c r="H21" s="269">
        <f>+'5 VALORACIÓN DEL CONTROL'!T96</f>
        <v>0.10584</v>
      </c>
      <c r="I21" s="218">
        <f>+'5 VALORACIÓN DEL CONTROL'!U96</f>
        <v>0.8</v>
      </c>
      <c r="J21" s="270" t="str">
        <f t="shared" si="1"/>
        <v>Muy Baja</v>
      </c>
      <c r="K21" s="270" t="str">
        <f t="shared" si="2"/>
        <v>Mayor</v>
      </c>
      <c r="L21" s="217" t="str">
        <f t="shared" si="6"/>
        <v>Alto</v>
      </c>
      <c r="M21" s="217" t="str">
        <f t="shared" si="3"/>
        <v>Requiere Plan de Acción</v>
      </c>
      <c r="N21" s="217" t="str">
        <f t="shared" si="0"/>
        <v>Reducir_mitigar_Transferir_Evitar</v>
      </c>
      <c r="O21" s="287" t="str">
        <f t="shared" si="4"/>
        <v>Reducir_mitigar_Transferir_Evitar</v>
      </c>
      <c r="P21" s="217" t="str">
        <f t="shared" si="5"/>
        <v>Reducir_mitigar_Transferir_Evitar</v>
      </c>
      <c r="Q21" s="287"/>
      <c r="R21" s="287"/>
      <c r="S21" s="288"/>
      <c r="T21" s="288"/>
      <c r="U21" s="219"/>
      <c r="V21" s="219"/>
      <c r="W21" s="240"/>
      <c r="X21" s="240"/>
      <c r="AE21" s="347"/>
      <c r="AI21" s="215"/>
      <c r="AJ21" s="235"/>
      <c r="AK21" s="235"/>
      <c r="AL21" s="235"/>
      <c r="AM21" s="235"/>
      <c r="AN21" s="235"/>
      <c r="AO21" s="235"/>
      <c r="AP21" s="223"/>
      <c r="AQ21" s="215"/>
      <c r="AR21" s="215"/>
    </row>
    <row r="22" spans="1:44" ht="43.5" customHeight="1" x14ac:dyDescent="0.2">
      <c r="A22" s="216" t="str">
        <f>'2 CONTEXTO E IDENTIFICACIÓN'!A23</f>
        <v>R3GE</v>
      </c>
      <c r="B22" s="217" t="str">
        <f>+'2 CONTEXTO E IDENTIFICACIÓN'!E23</f>
        <v>Posibilidad de afectación reputacional y económica por sanciones o multas de entes de control. 
o por demandas, tutelas, derechos de petición debido a la afectación de personas, bienes o recursos por servicio o atención inadecuada de incidentes desde el NUSE 123.</v>
      </c>
      <c r="C22" s="289">
        <f>+'3 PROBABIL E IMPACTO INHERENTE'!E22</f>
        <v>0.6</v>
      </c>
      <c r="D22" s="289">
        <f>+'3 PROBABIL E IMPACTO INHERENTE'!M22</f>
        <v>0.8</v>
      </c>
      <c r="E22" s="270" t="str">
        <f>+'4 MAPA CALOR INHERENTE'!C22</f>
        <v>Media</v>
      </c>
      <c r="F22" s="270" t="str">
        <f>+'4 MAPA CALOR INHERENTE'!D22</f>
        <v>Mayor</v>
      </c>
      <c r="G22" s="217" t="str">
        <f>+'4 MAPA CALOR INHERENTE'!E22</f>
        <v>Alto</v>
      </c>
      <c r="H22" s="269">
        <f>+'5 VALORACIÓN DEL CONTROL'!T102</f>
        <v>0.36</v>
      </c>
      <c r="I22" s="218">
        <f>+'5 VALORACIÓN DEL CONTROL'!U102</f>
        <v>0.8</v>
      </c>
      <c r="J22" s="270" t="str">
        <f t="shared" si="1"/>
        <v>Baja</v>
      </c>
      <c r="K22" s="270" t="str">
        <f t="shared" si="2"/>
        <v>Mayor</v>
      </c>
      <c r="L22" s="217" t="str">
        <f t="shared" si="6"/>
        <v>Alto</v>
      </c>
      <c r="M22" s="217" t="str">
        <f t="shared" si="3"/>
        <v>Requiere Plan de Acción</v>
      </c>
      <c r="N22" s="217" t="str">
        <f t="shared" si="0"/>
        <v>Reducir_mitigar_Transferir_Evitar</v>
      </c>
      <c r="O22" s="287" t="str">
        <f t="shared" si="4"/>
        <v>Reducir_mitigar_Transferir_Evitar</v>
      </c>
      <c r="P22" s="217" t="str">
        <f t="shared" si="5"/>
        <v>Reducir_mitigar_Transferir_Evitar</v>
      </c>
      <c r="Q22" s="287"/>
      <c r="R22" s="287"/>
      <c r="S22" s="288"/>
      <c r="T22" s="288"/>
      <c r="U22" s="219"/>
      <c r="V22" s="219"/>
      <c r="AE22" s="347"/>
      <c r="AI22" s="215"/>
      <c r="AJ22" s="235"/>
      <c r="AK22" s="235"/>
      <c r="AL22" s="235"/>
      <c r="AM22" s="235"/>
      <c r="AN22" s="235"/>
      <c r="AO22" s="235"/>
      <c r="AP22" s="223"/>
      <c r="AQ22" s="215"/>
      <c r="AR22" s="215"/>
    </row>
    <row r="23" spans="1:44" ht="43.5" customHeight="1" x14ac:dyDescent="0.25">
      <c r="A23" s="216" t="str">
        <f>'2 CONTEXTO E IDENTIFICACIÓN'!A24</f>
        <v>R1GD</v>
      </c>
      <c r="B23" s="217" t="str">
        <f>+'2 CONTEXTO E IDENTIFICACIÓN'!E24</f>
        <v xml:space="preserve">Posibilidad de afectación reputacional  por pérdida 
total o parcial  de documentos debido al incumplimiento de directrices establecidas por la dirección de Recursos Físicos y gestión Documental, por parte de los servidores y/o contratistas de la entidad. </v>
      </c>
      <c r="C23" s="289">
        <f>+'3 PROBABIL E IMPACTO INHERENTE'!E23</f>
        <v>0.6</v>
      </c>
      <c r="D23" s="289">
        <f>+'3 PROBABIL E IMPACTO INHERENTE'!M23</f>
        <v>0.4</v>
      </c>
      <c r="E23" s="270" t="str">
        <f>+'4 MAPA CALOR INHERENTE'!C23</f>
        <v>Media</v>
      </c>
      <c r="F23" s="270" t="str">
        <f>+'4 MAPA CALOR INHERENTE'!D23</f>
        <v>Menor</v>
      </c>
      <c r="G23" s="217" t="str">
        <f>+'4 MAPA CALOR INHERENTE'!E23</f>
        <v>Moderado</v>
      </c>
      <c r="H23" s="269">
        <f>+'5 VALORACIÓN DEL CONTROL'!T108</f>
        <v>0.252</v>
      </c>
      <c r="I23" s="218">
        <f>+'5 VALORACIÓN DEL CONTROL'!U108</f>
        <v>0.4</v>
      </c>
      <c r="J23" s="270" t="str">
        <f t="shared" si="1"/>
        <v>Baja</v>
      </c>
      <c r="K23" s="270" t="str">
        <f t="shared" si="2"/>
        <v>Menor</v>
      </c>
      <c r="L23" s="217" t="str">
        <f t="shared" si="6"/>
        <v>Moderado</v>
      </c>
      <c r="M23" s="217" t="str">
        <f t="shared" si="3"/>
        <v>Requiere Plan de Acción</v>
      </c>
      <c r="N23" s="217" t="str">
        <f t="shared" si="0"/>
        <v>Reducir_mitigar_Transferir_Evitar</v>
      </c>
      <c r="O23" s="287" t="str">
        <f t="shared" si="4"/>
        <v>Reducir_mitigar_Transferir_Evitar</v>
      </c>
      <c r="P23" s="217" t="str">
        <f t="shared" si="5"/>
        <v>Reducir_mitigar_Transferir_Evitar</v>
      </c>
      <c r="Q23" s="287"/>
      <c r="R23" s="287"/>
      <c r="S23" s="288"/>
      <c r="T23" s="288"/>
      <c r="U23" s="219"/>
      <c r="V23" s="219"/>
      <c r="AE23" s="347"/>
    </row>
    <row r="24" spans="1:44" ht="43.5" customHeight="1" x14ac:dyDescent="0.25">
      <c r="A24" s="216" t="str">
        <f>'2 CONTEXTO E IDENTIFICACIÓN'!A25</f>
        <v>R1GRF</v>
      </c>
      <c r="B24" s="217" t="str">
        <f>+'2 CONTEXTO E IDENTIFICACIÓN'!E25</f>
        <v>Posibilidad de afectación reputacional por perdida 
y/o desaparición de los bienes al servicio de la 
Entidad debido al incumplimiento de directrices 
establecidas por el proceso de Recursos Físicos y documental por parte de los servidores y/o contratistas de la entidad</v>
      </c>
      <c r="C24" s="289">
        <f>+'3 PROBABIL E IMPACTO INHERENTE'!E24</f>
        <v>0.6</v>
      </c>
      <c r="D24" s="289">
        <f>+'3 PROBABIL E IMPACTO INHERENTE'!M24</f>
        <v>0.4</v>
      </c>
      <c r="E24" s="270" t="str">
        <f>+'4 MAPA CALOR INHERENTE'!C24</f>
        <v>Media</v>
      </c>
      <c r="F24" s="270" t="str">
        <f>+'4 MAPA CALOR INHERENTE'!D24</f>
        <v>Menor</v>
      </c>
      <c r="G24" s="217" t="str">
        <f>+'4 MAPA CALOR INHERENTE'!E24</f>
        <v>Moderado</v>
      </c>
      <c r="H24" s="269">
        <f>+'5 VALORACIÓN DEL CONTROL'!T114</f>
        <v>0.29399999999999998</v>
      </c>
      <c r="I24" s="218">
        <f>+'5 VALORACIÓN DEL CONTROL'!U114</f>
        <v>0.4</v>
      </c>
      <c r="J24" s="270" t="str">
        <f t="shared" si="1"/>
        <v>Baja</v>
      </c>
      <c r="K24" s="270" t="str">
        <f t="shared" si="2"/>
        <v>Menor</v>
      </c>
      <c r="L24" s="217" t="str">
        <f t="shared" si="6"/>
        <v>Moderado</v>
      </c>
      <c r="M24" s="217" t="str">
        <f t="shared" si="3"/>
        <v>Requiere Plan de Acción</v>
      </c>
      <c r="N24" s="217" t="str">
        <f t="shared" si="0"/>
        <v>Reducir_mitigar_Transferir_Evitar</v>
      </c>
      <c r="O24" s="287" t="str">
        <f t="shared" si="4"/>
        <v>Reducir_mitigar_Transferir_Evitar</v>
      </c>
      <c r="P24" s="217" t="str">
        <f t="shared" si="5"/>
        <v>Reducir_mitigar_Transferir_Evitar</v>
      </c>
      <c r="Q24" s="287"/>
      <c r="R24" s="287"/>
      <c r="S24" s="288"/>
      <c r="T24" s="288"/>
      <c r="U24" s="219"/>
      <c r="V24" s="219"/>
      <c r="AE24" s="347"/>
    </row>
    <row r="25" spans="1:44" ht="43.5" customHeight="1" x14ac:dyDescent="0.25">
      <c r="A25" s="216" t="str">
        <f>'2 CONTEXTO E IDENTIFICACIÓN'!A26</f>
        <v>R1GT</v>
      </c>
      <c r="B25" s="217" t="str">
        <f>+'2 CONTEXTO E IDENTIFICACIÓN'!E26</f>
        <v>Posibilidad de afectación económica por sanciones de entes de control  o por la adquisicion de bienes y/o servicios tecnologicos debido a debilidades en la identificación de las especificaciones tecnicas</v>
      </c>
      <c r="C25" s="289">
        <f>+'3 PROBABIL E IMPACTO INHERENTE'!E25</f>
        <v>0.6</v>
      </c>
      <c r="D25" s="289">
        <f>+'3 PROBABIL E IMPACTO INHERENTE'!M25</f>
        <v>1</v>
      </c>
      <c r="E25" s="270" t="str">
        <f>+'4 MAPA CALOR INHERENTE'!C25</f>
        <v>Media</v>
      </c>
      <c r="F25" s="270" t="str">
        <f>+'4 MAPA CALOR INHERENTE'!D25</f>
        <v>Catastrófico</v>
      </c>
      <c r="G25" s="217" t="str">
        <f>+'4 MAPA CALOR INHERENTE'!E25</f>
        <v>Extremo</v>
      </c>
      <c r="H25" s="269">
        <f>+'5 VALORACIÓN DEL CONTROL'!T120</f>
        <v>0.36</v>
      </c>
      <c r="I25" s="218">
        <f>+'5 VALORACIÓN DEL CONTROL'!U120</f>
        <v>1</v>
      </c>
      <c r="J25" s="270" t="str">
        <f t="shared" si="1"/>
        <v>Baja</v>
      </c>
      <c r="K25" s="270" t="str">
        <f t="shared" si="2"/>
        <v>Catastrófico</v>
      </c>
      <c r="L25" s="217" t="str">
        <f t="shared" si="6"/>
        <v>Extremo</v>
      </c>
      <c r="M25" s="217" t="str">
        <f t="shared" si="3"/>
        <v>Requiere Plan de Acción</v>
      </c>
      <c r="N25" s="217" t="str">
        <f t="shared" si="0"/>
        <v>Reducir_mitigar_Transferir_Evitar</v>
      </c>
      <c r="O25" s="287" t="str">
        <f t="shared" si="4"/>
        <v>Reducir_mitigar_Transferir_Evitar</v>
      </c>
      <c r="P25" s="217" t="str">
        <f t="shared" si="5"/>
        <v>Reducir_mitigar_Transferir_Evitar</v>
      </c>
      <c r="Q25" s="287"/>
      <c r="R25" s="287"/>
      <c r="S25" s="288"/>
      <c r="T25" s="288"/>
      <c r="U25" s="219"/>
      <c r="V25" s="219"/>
      <c r="AE25" s="347"/>
    </row>
    <row r="26" spans="1:44" ht="43.5" customHeight="1" x14ac:dyDescent="0.25">
      <c r="A26" s="216" t="str">
        <f>'2 CONTEXTO E IDENTIFICACIÓN'!A27</f>
        <v>R2GT</v>
      </c>
      <c r="B26" s="217" t="str">
        <f>+'2 CONTEXTO E IDENTIFICACIÓN'!E27</f>
        <v>Posibilidad de afectación reputacional y económica por multas o sanciones de entes de control debido a deficiencias en la supervision a la ejecución contractual de la dirección</v>
      </c>
      <c r="C26" s="289">
        <f>+'3 PROBABIL E IMPACTO INHERENTE'!E26</f>
        <v>0.6</v>
      </c>
      <c r="D26" s="289">
        <f>+'3 PROBABIL E IMPACTO INHERENTE'!M26</f>
        <v>0.4</v>
      </c>
      <c r="E26" s="270" t="str">
        <f>+'4 MAPA CALOR INHERENTE'!C26</f>
        <v>Media</v>
      </c>
      <c r="F26" s="270" t="str">
        <f>+'4 MAPA CALOR INHERENTE'!D26</f>
        <v>Menor</v>
      </c>
      <c r="G26" s="217" t="str">
        <f>+'4 MAPA CALOR INHERENTE'!E26</f>
        <v>Moderado</v>
      </c>
      <c r="H26" s="269">
        <f>+'5 VALORACIÓN DEL CONTROL'!T126</f>
        <v>0.36</v>
      </c>
      <c r="I26" s="218">
        <f>+'5 VALORACIÓN DEL CONTROL'!U126</f>
        <v>0.4</v>
      </c>
      <c r="J26" s="270" t="str">
        <f t="shared" si="1"/>
        <v>Baja</v>
      </c>
      <c r="K26" s="270" t="str">
        <f t="shared" si="2"/>
        <v>Menor</v>
      </c>
      <c r="L26" s="217" t="str">
        <f t="shared" si="6"/>
        <v>Moderado</v>
      </c>
      <c r="M26" s="217" t="str">
        <f t="shared" si="3"/>
        <v>Requiere Plan de Acción</v>
      </c>
      <c r="N26" s="217" t="str">
        <f t="shared" si="0"/>
        <v>Reducir_mitigar_Transferir_Evitar</v>
      </c>
      <c r="O26" s="287" t="str">
        <f t="shared" si="4"/>
        <v>Reducir_mitigar_Transferir_Evitar</v>
      </c>
      <c r="P26" s="217" t="str">
        <f t="shared" si="5"/>
        <v>Reducir_mitigar_Transferir_Evitar</v>
      </c>
      <c r="Q26" s="287"/>
      <c r="R26" s="287"/>
      <c r="S26" s="288"/>
      <c r="T26" s="288"/>
      <c r="U26" s="219"/>
      <c r="V26" s="219"/>
      <c r="AE26" s="347"/>
    </row>
    <row r="27" spans="1:44" ht="14.45" customHeight="1" x14ac:dyDescent="0.25">
      <c r="A27" s="216" t="str">
        <f>'2 CONTEXTO E IDENTIFICACIÓN'!A28</f>
        <v>R3GT</v>
      </c>
      <c r="B27" s="217" t="str">
        <f>+'2 CONTEXTO E IDENTIFICACIÓN'!E28</f>
        <v>Posibilidad de afectación reputacional  por sanciones de un ente de control debido a limitaciones en la capacidad de la infraestructura tecnológica que soporta las  soluciones tecnológicas requeridas para el funcionamiento en la SDSCJ.</v>
      </c>
      <c r="C27" s="289">
        <f>+'3 PROBABIL E IMPACTO INHERENTE'!E27</f>
        <v>0.6</v>
      </c>
      <c r="D27" s="289">
        <f>+'3 PROBABIL E IMPACTO INHERENTE'!M27</f>
        <v>0.6</v>
      </c>
      <c r="E27" s="270" t="str">
        <f>+'4 MAPA CALOR INHERENTE'!C27</f>
        <v>Media</v>
      </c>
      <c r="F27" s="270" t="str">
        <f>+'4 MAPA CALOR INHERENTE'!D27</f>
        <v>Moderado</v>
      </c>
      <c r="G27" s="217" t="str">
        <f>+'4 MAPA CALOR INHERENTE'!E27</f>
        <v>Moderado</v>
      </c>
      <c r="H27" s="269">
        <f>+'5 VALORACIÓN DEL CONTROL'!T127</f>
        <v>0.42</v>
      </c>
      <c r="I27" s="218">
        <f>+'5 VALORACIÓN DEL CONTROL'!U127</f>
        <v>0.6</v>
      </c>
      <c r="J27" s="270" t="str">
        <f t="shared" ref="J27:J29" si="7">+IF(H27=0,"",IF(H27&lt;=$X$11,$Y$11,IF(H27&lt;=$X$10,$Y$10,IF(H27&lt;=$X$9,$Y$9,IF(H27&lt;=$X$8,$Y$8,IF(H27&lt;=$X$7,$Y$7,""))))))</f>
        <v>Media</v>
      </c>
      <c r="K27" s="270" t="str">
        <f t="shared" ref="K27:K29" si="8">+IF(I27=0,"",IF(I27&lt;=$Z$5,$Z$6,IF(I27&lt;=$AA$5,$AA$6,IF(I27&lt;=$AB$5,$AB$6,IF(I27&lt;=$AC$5,$AC$6,IF(I27&lt;=$AD$5,$AD$6,""))))))</f>
        <v>Moderado</v>
      </c>
      <c r="L27" s="217" t="str">
        <f t="shared" ref="L27:L29" si="9">+IF(J27=$Y$7,IF(K27=$Z$6,$Z$7,IF(K27=$AA$6,$AA$7,IF(K27=$AB$6,$AB$7,IF(K27=$AC$6,$AC$7,IF(K27=$AD$6,$AD$7))))),IF(J27=$Y$8,IF(K27=$Z$6,$Z$8,IF(K27=$AA$6,$AA$8,IF(K27=$AB$6,$AB$8,IF(K27=$AC$6,$AC$8,IF(K27=$AD$6,$AD$8))))),IF(J27=$Y$9,IF(K27=$Z$6,$Z$9,IF(K27=$AA$6,$AA$9,IF(K27=$AB$6,$AB$9,IF(K27=$AC$6,$AC$9,IF(K27=$AD$6,$AD$9))))),IF(J27=$Y$10,IF(K27=$Z$6,$Z$10,IF(K27=$AA$6,$AA$10,IF(K27=$AB$6,$AB$10,IF(K27=$AC$6,$AC$10,IF(K27=$AD$6,$AD$10))))),IF(J27=$Y$11,IF(K27=$Z$6,$Z$11,IF(K27=$AA$6,$AA$11,IF(K27=$AB$6,$AB$11,IF(K27=$AC$6,$AC$11,IF(K27=$AD$6,$AD$11))))),"")))))</f>
        <v>Moderado</v>
      </c>
      <c r="M27" s="217" t="str">
        <f t="shared" si="3"/>
        <v>Requiere Plan de Acción</v>
      </c>
      <c r="N27" s="217" t="str">
        <f t="shared" ref="N27:N29" si="10">+IF(L27="","",IF(OR(L27=$Z$14,L27=$Z$15,L27=$Z$16),$AA$14,IF(L27=$Z$17,$AA$17)))</f>
        <v>Reducir_mitigar_Transferir_Evitar</v>
      </c>
      <c r="O27" s="287" t="str">
        <f t="shared" si="4"/>
        <v>Reducir_mitigar_Transferir_Evitar</v>
      </c>
      <c r="P27" s="217" t="str">
        <f t="shared" si="5"/>
        <v>Reducir_mitigar_Transferir_Evitar</v>
      </c>
      <c r="Q27" s="287"/>
      <c r="R27" s="287"/>
      <c r="S27" s="288"/>
      <c r="T27" s="288"/>
      <c r="U27" s="205"/>
      <c r="V27" s="205"/>
      <c r="AE27" s="347"/>
      <c r="AG27" s="209"/>
      <c r="AH27" s="209"/>
      <c r="AI27" s="209"/>
      <c r="AJ27" s="209"/>
      <c r="AK27" s="209"/>
      <c r="AL27" s="205"/>
      <c r="AM27" s="205"/>
      <c r="AN27" s="205"/>
      <c r="AO27" s="205"/>
      <c r="AP27" s="205"/>
    </row>
    <row r="28" spans="1:44" ht="39" customHeight="1" thickBot="1" x14ac:dyDescent="0.3">
      <c r="A28" s="216" t="str">
        <f>'2 CONTEXTO E IDENTIFICACIÓN'!A29</f>
        <v>R4GT</v>
      </c>
      <c r="B28" s="217" t="str">
        <f>+'2 CONTEXTO E IDENTIFICACIÓN'!E29</f>
        <v>Posibilidad de afectación reputacional y económica por quejas de grupos de valor asociadas al incumplimiento en la atención de requerimientos(solicitudes e incidentes) 
de TI, debido a la insuficiente determinación y aplicación de acuerdos de niveles de servicio con los proveedores.</v>
      </c>
      <c r="C28" s="289">
        <f>+'3 PROBABIL E IMPACTO INHERENTE'!E28</f>
        <v>0.6</v>
      </c>
      <c r="D28" s="289">
        <f>+'3 PROBABIL E IMPACTO INHERENTE'!M28</f>
        <v>0.6</v>
      </c>
      <c r="E28" s="270" t="str">
        <f>+'4 MAPA CALOR INHERENTE'!C28</f>
        <v>Media</v>
      </c>
      <c r="F28" s="270" t="str">
        <f>+'4 MAPA CALOR INHERENTE'!D28</f>
        <v>Moderado</v>
      </c>
      <c r="G28" s="217" t="str">
        <f>+'4 MAPA CALOR INHERENTE'!E28</f>
        <v>Moderado</v>
      </c>
      <c r="H28" s="269">
        <f>+'5 VALORACIÓN DEL CONTROL'!T128</f>
        <v>0.29399999999999998</v>
      </c>
      <c r="I28" s="218">
        <f>+'5 VALORACIÓN DEL CONTROL'!U128</f>
        <v>0.6</v>
      </c>
      <c r="J28" s="270" t="str">
        <f t="shared" si="7"/>
        <v>Baja</v>
      </c>
      <c r="K28" s="270" t="str">
        <f t="shared" si="8"/>
        <v>Moderado</v>
      </c>
      <c r="L28" s="217" t="str">
        <f t="shared" si="9"/>
        <v>Moderado</v>
      </c>
      <c r="M28" s="217" t="str">
        <f t="shared" si="3"/>
        <v>Requiere Plan de Acción</v>
      </c>
      <c r="N28" s="217" t="str">
        <f t="shared" si="10"/>
        <v>Reducir_mitigar_Transferir_Evitar</v>
      </c>
      <c r="O28" s="287" t="str">
        <f t="shared" si="4"/>
        <v>Reducir_mitigar_Transferir_Evitar</v>
      </c>
      <c r="P28" s="217" t="str">
        <f t="shared" si="5"/>
        <v>Reducir_mitigar_Transferir_Evitar</v>
      </c>
      <c r="Q28" s="287"/>
      <c r="R28" s="287"/>
      <c r="S28" s="288"/>
      <c r="T28" s="288"/>
      <c r="U28" s="351"/>
      <c r="V28" s="351"/>
      <c r="W28" s="351"/>
      <c r="X28" s="351"/>
      <c r="Y28" s="351"/>
      <c r="Z28" s="351"/>
      <c r="AA28" s="351"/>
      <c r="AB28" s="351"/>
      <c r="AC28" s="351"/>
      <c r="AD28" s="351"/>
      <c r="AE28" s="352"/>
      <c r="AG28" s="209"/>
      <c r="AH28" s="209"/>
      <c r="AI28" s="209"/>
      <c r="AJ28" s="209"/>
      <c r="AK28" s="209"/>
      <c r="AL28" s="205"/>
      <c r="AM28" s="205"/>
      <c r="AN28" s="205"/>
      <c r="AO28" s="205"/>
      <c r="AP28" s="205"/>
    </row>
    <row r="29" spans="1:44" ht="19.5" customHeight="1" x14ac:dyDescent="0.25">
      <c r="A29" s="216" t="str">
        <f>'2 CONTEXTO E IDENTIFICACIÓN'!A30</f>
        <v>R5GT</v>
      </c>
      <c r="B29" s="217" t="str">
        <f>+'2 CONTEXTO E IDENTIFICACIÓN'!E30</f>
        <v>Posibilidad de afectación reputacional y económica  por quejas de grupos de valor asociadas al uso inadecuado de las herramientas y servicios tecnológicos por parte de los colaboradores,  debido a la insuficiente determinación y aplicación de actividades sobre uso y apropiación de las soluciones tecnológicas.</v>
      </c>
      <c r="C29" s="289">
        <f>+'3 PROBABIL E IMPACTO INHERENTE'!E29</f>
        <v>0.6</v>
      </c>
      <c r="D29" s="289">
        <f>+'3 PROBABIL E IMPACTO INHERENTE'!M29</f>
        <v>0.4</v>
      </c>
      <c r="E29" s="270" t="str">
        <f>+'4 MAPA CALOR INHERENTE'!C29</f>
        <v>Media</v>
      </c>
      <c r="F29" s="270" t="str">
        <f>+'4 MAPA CALOR INHERENTE'!D29</f>
        <v>Menor</v>
      </c>
      <c r="G29" s="217" t="str">
        <f>+'4 MAPA CALOR INHERENTE'!E29</f>
        <v>Moderado</v>
      </c>
      <c r="H29" s="269">
        <f>+'5 VALORACIÓN DEL CONTROL'!T129</f>
        <v>0.29399999999999998</v>
      </c>
      <c r="I29" s="218">
        <f>+'5 VALORACIÓN DEL CONTROL'!U129</f>
        <v>0.6</v>
      </c>
      <c r="J29" s="270" t="str">
        <f t="shared" si="7"/>
        <v>Baja</v>
      </c>
      <c r="K29" s="270" t="str">
        <f t="shared" si="8"/>
        <v>Moderado</v>
      </c>
      <c r="L29" s="217" t="str">
        <f t="shared" si="9"/>
        <v>Moderado</v>
      </c>
      <c r="M29" s="217" t="str">
        <f t="shared" si="3"/>
        <v>Requiere Plan de Acción</v>
      </c>
      <c r="N29" s="217" t="str">
        <f t="shared" si="10"/>
        <v>Reducir_mitigar_Transferir_Evitar</v>
      </c>
      <c r="O29" s="287" t="str">
        <f t="shared" si="4"/>
        <v>Reducir_mitigar_Transferir_Evitar</v>
      </c>
      <c r="P29" s="217" t="str">
        <f t="shared" si="5"/>
        <v>Reducir_mitigar_Transferir_Evitar</v>
      </c>
      <c r="Q29" s="287"/>
      <c r="R29" s="287"/>
      <c r="S29" s="288"/>
      <c r="T29" s="288"/>
      <c r="U29" s="205"/>
      <c r="V29" s="205"/>
      <c r="AG29" s="209"/>
      <c r="AH29" s="209"/>
      <c r="AI29" s="209"/>
      <c r="AJ29" s="209"/>
      <c r="AK29" s="209"/>
      <c r="AL29" s="205"/>
      <c r="AM29" s="205"/>
      <c r="AN29" s="205"/>
      <c r="AO29" s="205"/>
      <c r="AP29" s="205"/>
    </row>
    <row r="30" spans="1:44" ht="19.5" customHeight="1" x14ac:dyDescent="0.25">
      <c r="A30" s="216" t="str">
        <f>'2 CONTEXTO E IDENTIFICACIÓN'!A31</f>
        <v>R6GT</v>
      </c>
      <c r="B30" s="217" t="str">
        <f>+'2 CONTEXTO E IDENTIFICACIÓN'!E31</f>
        <v>Posibilidad de afectación reputacional y económica  por hallazgos de entes de control o quejas de grupos de valor,  debido a la insuficiente apropiación de las políticas de gobierno y seguridad digital por parte de todos los procesos de la Entidad.</v>
      </c>
      <c r="C30" s="289">
        <f>+'3 PROBABIL E IMPACTO INHERENTE'!E30</f>
        <v>0.6</v>
      </c>
      <c r="D30" s="289">
        <f>+'3 PROBABIL E IMPACTO INHERENTE'!M30</f>
        <v>0.4</v>
      </c>
      <c r="E30" s="270" t="str">
        <f>+'4 MAPA CALOR INHERENTE'!C30</f>
        <v>Media</v>
      </c>
      <c r="F30" s="270" t="str">
        <f>+'4 MAPA CALOR INHERENTE'!D30</f>
        <v>Menor</v>
      </c>
      <c r="G30" s="217" t="str">
        <f>+'4 MAPA CALOR INHERENTE'!E30</f>
        <v>Moderado</v>
      </c>
      <c r="H30" s="269">
        <f>+'5 VALORACIÓN DEL CONTROL'!T130</f>
        <v>0.29399999999999998</v>
      </c>
      <c r="I30" s="218">
        <f>+'5 VALORACIÓN DEL CONTROL'!U130</f>
        <v>0.6</v>
      </c>
      <c r="J30" s="270" t="str">
        <f t="shared" ref="J30:J54" si="11">+IF(H30=0,"",IF(H30&lt;=$X$11,$Y$11,IF(H30&lt;=$X$10,$Y$10,IF(H30&lt;=$X$9,$Y$9,IF(H30&lt;=$X$8,$Y$8,IF(H30&lt;=$X$7,$Y$7,""))))))</f>
        <v>Baja</v>
      </c>
      <c r="K30" s="270" t="str">
        <f t="shared" ref="K30:K54" si="12">+IF(I30=0,"",IF(I30&lt;=$Z$5,$Z$6,IF(I30&lt;=$AA$5,$AA$6,IF(I30&lt;=$AB$5,$AB$6,IF(I30&lt;=$AC$5,$AC$6,IF(I30&lt;=$AD$5,$AD$6,""))))))</f>
        <v>Moderado</v>
      </c>
      <c r="L30" s="217" t="str">
        <f t="shared" ref="L30:L54" si="13">+IF(J30=$Y$7,IF(K30=$Z$6,$Z$7,IF(K30=$AA$6,$AA$7,IF(K30=$AB$6,$AB$7,IF(K30=$AC$6,$AC$7,IF(K30=$AD$6,$AD$7))))),IF(J30=$Y$8,IF(K30=$Z$6,$Z$8,IF(K30=$AA$6,$AA$8,IF(K30=$AB$6,$AB$8,IF(K30=$AC$6,$AC$8,IF(K30=$AD$6,$AD$8))))),IF(J30=$Y$9,IF(K30=$Z$6,$Z$9,IF(K30=$AA$6,$AA$9,IF(K30=$AB$6,$AB$9,IF(K30=$AC$6,$AC$9,IF(K30=$AD$6,$AD$9))))),IF(J30=$Y$10,IF(K30=$Z$6,$Z$10,IF(K30=$AA$6,$AA$10,IF(K30=$AB$6,$AB$10,IF(K30=$AC$6,$AC$10,IF(K30=$AD$6,$AD$10))))),IF(J30=$Y$11,IF(K30=$Z$6,$Z$11,IF(K30=$AA$6,$AA$11,IF(K30=$AB$6,$AB$11,IF(K30=$AC$6,$AC$11,IF(K30=$AD$6,$AD$11))))),"")))))</f>
        <v>Moderado</v>
      </c>
      <c r="M30" s="217" t="str">
        <f t="shared" si="3"/>
        <v>Requiere Plan de Acción</v>
      </c>
      <c r="N30" s="217" t="str">
        <f t="shared" ref="N30:N54" si="14">+IF(L30="","",IF(OR(L30=$Z$14,L30=$Z$15,L30=$Z$16),$AA$14,IF(L30=$Z$17,$AA$17)))</f>
        <v>Reducir_mitigar_Transferir_Evitar</v>
      </c>
      <c r="O30" s="287" t="str">
        <f t="shared" si="4"/>
        <v>Reducir_mitigar_Transferir_Evitar</v>
      </c>
      <c r="P30" s="217" t="str">
        <f t="shared" si="5"/>
        <v>Reducir_mitigar_Transferir_Evitar</v>
      </c>
      <c r="Q30" s="287"/>
      <c r="R30" s="287"/>
      <c r="S30" s="288"/>
      <c r="T30" s="288"/>
      <c r="U30" s="205"/>
      <c r="V30" s="205"/>
      <c r="AG30" s="209"/>
      <c r="AH30" s="209"/>
      <c r="AI30" s="209"/>
      <c r="AJ30" s="209"/>
      <c r="AK30" s="209"/>
      <c r="AL30" s="205"/>
      <c r="AM30" s="205"/>
      <c r="AN30" s="205"/>
      <c r="AO30" s="205"/>
      <c r="AP30" s="205"/>
    </row>
    <row r="31" spans="1:44" ht="19.5" customHeight="1" x14ac:dyDescent="0.25">
      <c r="A31" s="216" t="str">
        <f>'2 CONTEXTO E IDENTIFICACIÓN'!A32</f>
        <v>R7GT</v>
      </c>
      <c r="B31" s="217" t="str">
        <f>+'2 CONTEXTO E IDENTIFICACIÓN'!E32</f>
        <v>Posibilidad de afectación reputacional y económica por quejas de grupos de valor asociadas al incumplimiento en la entrega de los proyectos de TI, debido a debilidades en el seguimiento a la ejecución de los proyectos tecnológicos.</v>
      </c>
      <c r="C31" s="289">
        <f>+'3 PROBABIL E IMPACTO INHERENTE'!E31</f>
        <v>0.4</v>
      </c>
      <c r="D31" s="289">
        <f>+'3 PROBABIL E IMPACTO INHERENTE'!M31</f>
        <v>0.4</v>
      </c>
      <c r="E31" s="270" t="str">
        <f>+'4 MAPA CALOR INHERENTE'!C31</f>
        <v>Baja</v>
      </c>
      <c r="F31" s="270" t="str">
        <f>+'4 MAPA CALOR INHERENTE'!D31</f>
        <v>Menor</v>
      </c>
      <c r="G31" s="217" t="str">
        <f>+'4 MAPA CALOR INHERENTE'!E31</f>
        <v>Moderado</v>
      </c>
      <c r="H31" s="269">
        <f>+'5 VALORACIÓN DEL CONTROL'!T131</f>
        <v>0.29399999999999998</v>
      </c>
      <c r="I31" s="218">
        <f>+'5 VALORACIÓN DEL CONTROL'!U131</f>
        <v>0.6</v>
      </c>
      <c r="J31" s="270" t="str">
        <f t="shared" si="11"/>
        <v>Baja</v>
      </c>
      <c r="K31" s="270" t="str">
        <f t="shared" si="12"/>
        <v>Moderado</v>
      </c>
      <c r="L31" s="217" t="str">
        <f t="shared" si="13"/>
        <v>Moderado</v>
      </c>
      <c r="M31" s="217" t="str">
        <f t="shared" si="3"/>
        <v>Requiere Plan de Acción</v>
      </c>
      <c r="N31" s="217" t="str">
        <f t="shared" si="14"/>
        <v>Reducir_mitigar_Transferir_Evitar</v>
      </c>
      <c r="O31" s="287" t="str">
        <f t="shared" si="4"/>
        <v>Reducir_mitigar_Transferir_Evitar</v>
      </c>
      <c r="P31" s="217" t="str">
        <f t="shared" si="5"/>
        <v>Reducir_mitigar_Transferir_Evitar</v>
      </c>
      <c r="Q31" s="287"/>
      <c r="R31" s="287"/>
      <c r="S31" s="288"/>
      <c r="T31" s="288"/>
      <c r="U31" s="205"/>
      <c r="V31" s="205"/>
      <c r="AG31" s="209"/>
      <c r="AH31" s="209"/>
      <c r="AI31" s="209"/>
      <c r="AJ31" s="209"/>
      <c r="AK31" s="209"/>
      <c r="AL31" s="205"/>
      <c r="AM31" s="205"/>
      <c r="AN31" s="205"/>
      <c r="AO31" s="205"/>
      <c r="AP31" s="205"/>
    </row>
    <row r="32" spans="1:44" ht="19.5" customHeight="1" x14ac:dyDescent="0.25">
      <c r="A32" s="216" t="str">
        <f>'2 CONTEXTO E IDENTIFICACIÓN'!A33</f>
        <v>R1GF</v>
      </c>
      <c r="B32" s="217" t="str">
        <f>+'2 CONTEXTO E IDENTIFICACIÓN'!E33</f>
        <v>Posibilidad de afectación reputacional por no contar con el fenecimiento de la cuenta en la vigencia  debido a la identificación, clasificación y registro de información contable en rubros y cuantías que no correspondan</v>
      </c>
      <c r="C32" s="289">
        <f>+'3 PROBABIL E IMPACTO INHERENTE'!E32</f>
        <v>0.4</v>
      </c>
      <c r="D32" s="289">
        <f>+'3 PROBABIL E IMPACTO INHERENTE'!M32</f>
        <v>0.4</v>
      </c>
      <c r="E32" s="270" t="str">
        <f>+'4 MAPA CALOR INHERENTE'!C32</f>
        <v>Baja</v>
      </c>
      <c r="F32" s="270" t="str">
        <f>+'4 MAPA CALOR INHERENTE'!D32</f>
        <v>Menor</v>
      </c>
      <c r="G32" s="217" t="str">
        <f>+'4 MAPA CALOR INHERENTE'!E32</f>
        <v>Moderado</v>
      </c>
      <c r="H32" s="269">
        <f>+'5 VALORACIÓN DEL CONTROL'!T132</f>
        <v>0.29399999999999998</v>
      </c>
      <c r="I32" s="218">
        <f>+'5 VALORACIÓN DEL CONTROL'!U132</f>
        <v>0.6</v>
      </c>
      <c r="J32" s="270" t="str">
        <f t="shared" si="11"/>
        <v>Baja</v>
      </c>
      <c r="K32" s="270" t="str">
        <f t="shared" si="12"/>
        <v>Moderado</v>
      </c>
      <c r="L32" s="217" t="str">
        <f t="shared" si="13"/>
        <v>Moderado</v>
      </c>
      <c r="M32" s="217" t="str">
        <f t="shared" si="3"/>
        <v>Requiere Plan de Acción</v>
      </c>
      <c r="N32" s="217" t="str">
        <f t="shared" si="14"/>
        <v>Reducir_mitigar_Transferir_Evitar</v>
      </c>
      <c r="O32" s="287" t="str">
        <f t="shared" si="4"/>
        <v>Reducir_mitigar_Transferir_Evitar</v>
      </c>
      <c r="P32" s="217" t="str">
        <f t="shared" si="5"/>
        <v>Reducir_mitigar_Transferir_Evitar</v>
      </c>
      <c r="Q32" s="287"/>
      <c r="R32" s="287"/>
      <c r="S32" s="288"/>
      <c r="T32" s="288"/>
      <c r="U32" s="205"/>
      <c r="V32" s="205"/>
      <c r="AG32" s="209"/>
      <c r="AH32" s="209"/>
      <c r="AI32" s="209"/>
      <c r="AJ32" s="209"/>
      <c r="AK32" s="209"/>
      <c r="AL32" s="205"/>
      <c r="AM32" s="205"/>
      <c r="AN32" s="205"/>
      <c r="AO32" s="205"/>
      <c r="AP32" s="205"/>
    </row>
    <row r="33" spans="1:37" s="205" customFormat="1" ht="19.5" customHeight="1" x14ac:dyDescent="0.25">
      <c r="A33" s="216" t="str">
        <f>'2 CONTEXTO E IDENTIFICACIÓN'!A34</f>
        <v>R2GF</v>
      </c>
      <c r="B33" s="217" t="str">
        <f>+'2 CONTEXTO E IDENTIFICACIÓN'!E34</f>
        <v>Posibilidad de afectación económica por sanciones o multas de entes de control o demandas de terceros  debido a la realización de pagos indebidos</v>
      </c>
      <c r="C33" s="289">
        <f>+'3 PROBABIL E IMPACTO INHERENTE'!E33</f>
        <v>0.4</v>
      </c>
      <c r="D33" s="289">
        <f>+'3 PROBABIL E IMPACTO INHERENTE'!M33</f>
        <v>0.4</v>
      </c>
      <c r="E33" s="270" t="str">
        <f>+'4 MAPA CALOR INHERENTE'!C33</f>
        <v>Baja</v>
      </c>
      <c r="F33" s="270" t="str">
        <f>+'4 MAPA CALOR INHERENTE'!D33</f>
        <v>Menor</v>
      </c>
      <c r="G33" s="217" t="str">
        <f>+'4 MAPA CALOR INHERENTE'!E33</f>
        <v>Moderado</v>
      </c>
      <c r="H33" s="269">
        <f>+'5 VALORACIÓN DEL CONTROL'!T133</f>
        <v>0.42</v>
      </c>
      <c r="I33" s="218">
        <f>+'5 VALORACIÓN DEL CONTROL'!U133</f>
        <v>0.6</v>
      </c>
      <c r="J33" s="270" t="str">
        <f t="shared" si="11"/>
        <v>Media</v>
      </c>
      <c r="K33" s="270" t="str">
        <f t="shared" si="12"/>
        <v>Moderado</v>
      </c>
      <c r="L33" s="217" t="str">
        <f t="shared" si="13"/>
        <v>Moderado</v>
      </c>
      <c r="M33" s="217" t="str">
        <f t="shared" si="3"/>
        <v>Requiere Plan de Acción</v>
      </c>
      <c r="N33" s="217" t="str">
        <f t="shared" si="14"/>
        <v>Reducir_mitigar_Transferir_Evitar</v>
      </c>
      <c r="O33" s="287" t="str">
        <f t="shared" si="4"/>
        <v>Reducir_mitigar_Transferir_Evitar</v>
      </c>
      <c r="P33" s="217" t="str">
        <f t="shared" si="5"/>
        <v>Reducir_mitigar_Transferir_Evitar</v>
      </c>
      <c r="Q33" s="287"/>
      <c r="R33" s="287"/>
      <c r="S33" s="288"/>
      <c r="T33" s="288"/>
      <c r="AG33" s="209"/>
      <c r="AH33" s="209"/>
      <c r="AI33" s="209"/>
      <c r="AJ33" s="209"/>
      <c r="AK33" s="209"/>
    </row>
    <row r="34" spans="1:37" ht="165.75" x14ac:dyDescent="0.25">
      <c r="A34" s="216" t="str">
        <f>'2 CONTEXTO E IDENTIFICACIÓN'!A35</f>
        <v>R3GF</v>
      </c>
      <c r="B34" s="217" t="str">
        <f>+'2 CONTEXTO E IDENTIFICACIÓN'!E35</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4" s="289">
        <f>+'3 PROBABIL E IMPACTO INHERENTE'!E34</f>
        <v>0.6</v>
      </c>
      <c r="D34" s="289">
        <f>+'3 PROBABIL E IMPACTO INHERENTE'!M34</f>
        <v>0.4</v>
      </c>
      <c r="E34" s="270" t="str">
        <f>+'4 MAPA CALOR INHERENTE'!C34</f>
        <v>Media</v>
      </c>
      <c r="F34" s="270" t="str">
        <f>+'4 MAPA CALOR INHERENTE'!D34</f>
        <v>Menor</v>
      </c>
      <c r="G34" s="217" t="str">
        <f>+'4 MAPA CALOR INHERENTE'!E34</f>
        <v>Moderado</v>
      </c>
      <c r="H34" s="269">
        <f>+'5 VALORACIÓN DEL CONTROL'!T134</f>
        <v>0.42</v>
      </c>
      <c r="I34" s="218">
        <f>+'5 VALORACIÓN DEL CONTROL'!U134</f>
        <v>0.6</v>
      </c>
      <c r="J34" s="270" t="str">
        <f t="shared" si="11"/>
        <v>Media</v>
      </c>
      <c r="K34" s="270" t="str">
        <f t="shared" si="12"/>
        <v>Moderado</v>
      </c>
      <c r="L34" s="217" t="str">
        <f t="shared" si="13"/>
        <v>Moderado</v>
      </c>
      <c r="M34" s="217" t="str">
        <f t="shared" si="3"/>
        <v>Requiere Plan de Acción</v>
      </c>
      <c r="N34" s="217" t="str">
        <f t="shared" si="14"/>
        <v>Reducir_mitigar_Transferir_Evitar</v>
      </c>
      <c r="O34" s="287" t="str">
        <f t="shared" si="4"/>
        <v>Reducir_mitigar_Transferir_Evitar</v>
      </c>
      <c r="P34" s="217" t="str">
        <f t="shared" si="5"/>
        <v>Reducir_mitigar_Transferir_Evitar</v>
      </c>
      <c r="Q34" s="287"/>
      <c r="R34" s="287"/>
      <c r="S34" s="288"/>
      <c r="T34" s="288"/>
    </row>
    <row r="35" spans="1:37" ht="127.5" x14ac:dyDescent="0.25">
      <c r="A35" s="216" t="str">
        <f>'2 CONTEXTO E IDENTIFICACIÓN'!A36</f>
        <v>R1GCT</v>
      </c>
      <c r="B35" s="217" t="str">
        <f>+'2 CONTEXTO E IDENTIFICACIÓN'!E36</f>
        <v>Posibilidad de afectación reputacional y económica por la suscripción de contratos que presentan documentación inconsistente debido a deficiencias en la verificación de los requisitos habilitantes por parte del proceso de contratación.</v>
      </c>
      <c r="C35" s="289">
        <f>+'3 PROBABIL E IMPACTO INHERENTE'!E35</f>
        <v>0.8</v>
      </c>
      <c r="D35" s="289">
        <f>+'3 PROBABIL E IMPACTO INHERENTE'!M35</f>
        <v>0.8</v>
      </c>
      <c r="E35" s="270" t="str">
        <f>+'4 MAPA CALOR INHERENTE'!C35</f>
        <v>Alta</v>
      </c>
      <c r="F35" s="270" t="str">
        <f>+'4 MAPA CALOR INHERENTE'!D35</f>
        <v>Mayor</v>
      </c>
      <c r="G35" s="217" t="str">
        <f>+'4 MAPA CALOR INHERENTE'!E35</f>
        <v>Alto</v>
      </c>
      <c r="H35" s="269">
        <f>+'5 VALORACIÓN DEL CONTROL'!T135</f>
        <v>0.42</v>
      </c>
      <c r="I35" s="218">
        <f>+'5 VALORACIÓN DEL CONTROL'!U135</f>
        <v>0.6</v>
      </c>
      <c r="J35" s="270" t="str">
        <f t="shared" si="11"/>
        <v>Media</v>
      </c>
      <c r="K35" s="270" t="str">
        <f t="shared" si="12"/>
        <v>Moderado</v>
      </c>
      <c r="L35" s="217" t="str">
        <f t="shared" si="13"/>
        <v>Moderado</v>
      </c>
      <c r="M35" s="217" t="str">
        <f t="shared" si="3"/>
        <v>Requiere Plan de Acción</v>
      </c>
      <c r="N35" s="217" t="str">
        <f t="shared" si="14"/>
        <v>Reducir_mitigar_Transferir_Evitar</v>
      </c>
      <c r="O35" s="287" t="str">
        <f t="shared" si="4"/>
        <v>Reducir_mitigar_Transferir_Evitar</v>
      </c>
      <c r="P35" s="217" t="str">
        <f t="shared" si="5"/>
        <v>Reducir_mitigar_Transferir_Evitar</v>
      </c>
      <c r="Q35" s="287"/>
      <c r="R35" s="287"/>
      <c r="S35" s="288"/>
      <c r="T35" s="288"/>
    </row>
    <row r="36" spans="1:37" ht="102" x14ac:dyDescent="0.25">
      <c r="A36" s="216" t="str">
        <f>'2 CONTEXTO E IDENTIFICACIÓN'!A37</f>
        <v>R2GCT</v>
      </c>
      <c r="B36" s="217" t="str">
        <f>+'2 CONTEXTO E IDENTIFICACIÓN'!E37</f>
        <v>Posibilidad de afectación reputacional y económica  por pasivos exigibles debido a liquidación extemporánea de los contratos fuera de los plazos acordados en el contrato o los establecidos por la ley</v>
      </c>
      <c r="C36" s="289">
        <f>+'3 PROBABIL E IMPACTO INHERENTE'!E36</f>
        <v>0.6</v>
      </c>
      <c r="D36" s="289">
        <f>+'3 PROBABIL E IMPACTO INHERENTE'!M36</f>
        <v>1</v>
      </c>
      <c r="E36" s="270" t="str">
        <f>+'4 MAPA CALOR INHERENTE'!C36</f>
        <v>Media</v>
      </c>
      <c r="F36" s="270" t="str">
        <f>+'4 MAPA CALOR INHERENTE'!D36</f>
        <v>Catastrófico</v>
      </c>
      <c r="G36" s="217" t="str">
        <f>+'4 MAPA CALOR INHERENTE'!E36</f>
        <v>Extremo</v>
      </c>
      <c r="H36" s="269">
        <f>+'5 VALORACIÓN DEL CONTROL'!T136</f>
        <v>0.42</v>
      </c>
      <c r="I36" s="218">
        <f>+'5 VALORACIÓN DEL CONTROL'!U136</f>
        <v>0.6</v>
      </c>
      <c r="J36" s="270" t="str">
        <f t="shared" si="11"/>
        <v>Media</v>
      </c>
      <c r="K36" s="270" t="str">
        <f t="shared" si="12"/>
        <v>Moderado</v>
      </c>
      <c r="L36" s="217" t="str">
        <f t="shared" si="13"/>
        <v>Moderado</v>
      </c>
      <c r="M36" s="217" t="str">
        <f t="shared" si="3"/>
        <v>Requiere Plan de Acción</v>
      </c>
      <c r="N36" s="217" t="str">
        <f t="shared" si="14"/>
        <v>Reducir_mitigar_Transferir_Evitar</v>
      </c>
      <c r="O36" s="287" t="str">
        <f t="shared" si="4"/>
        <v>Reducir_mitigar_Transferir_Evitar</v>
      </c>
      <c r="P36" s="217" t="str">
        <f t="shared" si="5"/>
        <v>Reducir_mitigar_Transferir_Evitar</v>
      </c>
      <c r="Q36" s="287"/>
      <c r="R36" s="287"/>
      <c r="S36" s="288"/>
      <c r="T36" s="288"/>
    </row>
    <row r="37" spans="1:37" ht="140.25" x14ac:dyDescent="0.25">
      <c r="A37" s="216" t="str">
        <f>'2 CONTEXTO E IDENTIFICACIÓN'!A38</f>
        <v>R3GCT</v>
      </c>
      <c r="B37" s="217" t="str">
        <f>+'2 CONTEXTO E IDENTIFICACIÓN'!E38</f>
        <v>Posibilidad de afectación reputacional y económica por multa y/o sancion de entes de control  debido a la presentación extemporanea y/o con falencias en los reportes enviados a la dirección financiera para posterior cargue en en el aplicativo SIVICOF y SIDEAP</v>
      </c>
      <c r="C37" s="289">
        <f>+'3 PROBABIL E IMPACTO INHERENTE'!E37</f>
        <v>0.4</v>
      </c>
      <c r="D37" s="289">
        <f>+'3 PROBABIL E IMPACTO INHERENTE'!M37</f>
        <v>0.8</v>
      </c>
      <c r="E37" s="270" t="str">
        <f>+'4 MAPA CALOR INHERENTE'!C37</f>
        <v>Baja</v>
      </c>
      <c r="F37" s="270" t="str">
        <f>+'4 MAPA CALOR INHERENTE'!D37</f>
        <v>Mayor</v>
      </c>
      <c r="G37" s="217" t="str">
        <f>+'4 MAPA CALOR INHERENTE'!E37</f>
        <v>Alto</v>
      </c>
      <c r="H37" s="269">
        <f>+'5 VALORACIÓN DEL CONTROL'!T137</f>
        <v>0.42</v>
      </c>
      <c r="I37" s="218">
        <f>+'5 VALORACIÓN DEL CONTROL'!U137</f>
        <v>0.6</v>
      </c>
      <c r="J37" s="270" t="str">
        <f t="shared" si="11"/>
        <v>Media</v>
      </c>
      <c r="K37" s="270" t="str">
        <f t="shared" si="12"/>
        <v>Moderado</v>
      </c>
      <c r="L37" s="217" t="str">
        <f t="shared" si="13"/>
        <v>Moderado</v>
      </c>
      <c r="M37" s="217" t="str">
        <f t="shared" si="3"/>
        <v>Requiere Plan de Acción</v>
      </c>
      <c r="N37" s="217" t="str">
        <f t="shared" si="14"/>
        <v>Reducir_mitigar_Transferir_Evitar</v>
      </c>
      <c r="O37" s="287" t="str">
        <f t="shared" si="4"/>
        <v>Reducir_mitigar_Transferir_Evitar</v>
      </c>
      <c r="P37" s="217" t="str">
        <f t="shared" si="5"/>
        <v>Reducir_mitigar_Transferir_Evitar</v>
      </c>
      <c r="Q37" s="287"/>
      <c r="R37" s="287"/>
      <c r="S37" s="288"/>
      <c r="T37" s="288"/>
    </row>
    <row r="38" spans="1:37" ht="89.25" x14ac:dyDescent="0.25">
      <c r="A38" s="216" t="str">
        <f>'2 CONTEXTO E IDENTIFICACIÓN'!A39</f>
        <v>R4GCT</v>
      </c>
      <c r="B38" s="217" t="str">
        <f>+'2 CONTEXTO E IDENTIFICACIÓN'!E39</f>
        <v xml:space="preserve">Posibilidad de afectación reputacional y económica por sanciones o multas de entes de control  debido a demoras en la adquisicion de los bienes y servicios requeridos </v>
      </c>
      <c r="C38" s="289">
        <f>+'3 PROBABIL E IMPACTO INHERENTE'!E38</f>
        <v>0.8</v>
      </c>
      <c r="D38" s="289">
        <f>+'3 PROBABIL E IMPACTO INHERENTE'!M38</f>
        <v>1</v>
      </c>
      <c r="E38" s="270" t="str">
        <f>+'4 MAPA CALOR INHERENTE'!C38</f>
        <v>Alta</v>
      </c>
      <c r="F38" s="270" t="str">
        <f>+'4 MAPA CALOR INHERENTE'!D38</f>
        <v>Catastrófico</v>
      </c>
      <c r="G38" s="217" t="str">
        <f>+'4 MAPA CALOR INHERENTE'!E38</f>
        <v>Extremo</v>
      </c>
      <c r="H38" s="269">
        <f>+'5 VALORACIÓN DEL CONTROL'!T138</f>
        <v>0.42</v>
      </c>
      <c r="I38" s="218">
        <f>+'5 VALORACIÓN DEL CONTROL'!U138</f>
        <v>0.6</v>
      </c>
      <c r="J38" s="270" t="str">
        <f t="shared" si="11"/>
        <v>Media</v>
      </c>
      <c r="K38" s="270" t="str">
        <f t="shared" si="12"/>
        <v>Moderado</v>
      </c>
      <c r="L38" s="217" t="str">
        <f t="shared" si="13"/>
        <v>Moderado</v>
      </c>
      <c r="M38" s="217" t="str">
        <f t="shared" si="3"/>
        <v>Requiere Plan de Acción</v>
      </c>
      <c r="N38" s="217" t="str">
        <f t="shared" si="14"/>
        <v>Reducir_mitigar_Transferir_Evitar</v>
      </c>
      <c r="O38" s="287" t="str">
        <f t="shared" si="4"/>
        <v>Reducir_mitigar_Transferir_Evitar</v>
      </c>
      <c r="P38" s="217" t="str">
        <f t="shared" si="5"/>
        <v>Reducir_mitigar_Transferir_Evitar</v>
      </c>
      <c r="Q38" s="287"/>
      <c r="R38" s="287"/>
      <c r="S38" s="288"/>
      <c r="T38" s="288"/>
    </row>
    <row r="39" spans="1:37" ht="89.25" x14ac:dyDescent="0.25">
      <c r="A39" s="216" t="str">
        <f>'2 CONTEXTO E IDENTIFICACIÓN'!A40</f>
        <v>R5GCT</v>
      </c>
      <c r="B39" s="217" t="str">
        <f>+'2 CONTEXTO E IDENTIFICACIÓN'!E40</f>
        <v xml:space="preserve">Posibilidad de afectación reputacional y económica por multa y/o sancion o de un ente de control  y/o quejas de un grupo de valor  debido al incumplimiento en la ejecucion de los contratos </v>
      </c>
      <c r="C39" s="289">
        <f>+'3 PROBABIL E IMPACTO INHERENTE'!E39</f>
        <v>0.8</v>
      </c>
      <c r="D39" s="289">
        <f>+'3 PROBABIL E IMPACTO INHERENTE'!M39</f>
        <v>1</v>
      </c>
      <c r="E39" s="270" t="str">
        <f>+'4 MAPA CALOR INHERENTE'!C39</f>
        <v>Alta</v>
      </c>
      <c r="F39" s="270" t="str">
        <f>+'4 MAPA CALOR INHERENTE'!D39</f>
        <v>Catastrófico</v>
      </c>
      <c r="G39" s="217" t="str">
        <f>+'4 MAPA CALOR INHERENTE'!E39</f>
        <v>Extremo</v>
      </c>
      <c r="H39" s="269">
        <f>+'5 VALORACIÓN DEL CONTROL'!T139</f>
        <v>0.36</v>
      </c>
      <c r="I39" s="218">
        <f>+'5 VALORACIÓN DEL CONTROL'!U139</f>
        <v>0.4</v>
      </c>
      <c r="J39" s="270" t="str">
        <f t="shared" si="11"/>
        <v>Baja</v>
      </c>
      <c r="K39" s="270" t="str">
        <f t="shared" si="12"/>
        <v>Menor</v>
      </c>
      <c r="L39" s="217" t="str">
        <f t="shared" si="13"/>
        <v>Moderado</v>
      </c>
      <c r="M39" s="217" t="str">
        <f t="shared" si="3"/>
        <v>Requiere Plan de Acción</v>
      </c>
      <c r="N39" s="217" t="str">
        <f t="shared" si="14"/>
        <v>Reducir_mitigar_Transferir_Evitar</v>
      </c>
      <c r="O39" s="287" t="str">
        <f t="shared" si="4"/>
        <v>Reducir_mitigar_Transferir_Evitar</v>
      </c>
      <c r="P39" s="217" t="str">
        <f t="shared" si="5"/>
        <v>Reducir_mitigar_Transferir_Evitar</v>
      </c>
      <c r="Q39" s="287"/>
      <c r="R39" s="287"/>
      <c r="S39" s="288"/>
      <c r="T39" s="288"/>
    </row>
    <row r="40" spans="1:37" ht="102" x14ac:dyDescent="0.25">
      <c r="A40" s="216" t="str">
        <f>'2 CONTEXTO E IDENTIFICACIÓN'!A41</f>
        <v>R1GJ</v>
      </c>
      <c r="B40" s="217" t="str">
        <f>+'2 CONTEXTO E IDENTIFICACIÓN'!E41</f>
        <v>Posibilidad de afectación reputacional por sanciones administrativas  debido al incumplimiento en la respuesta a requerimientos asociados a los procesos judiciales y acciones constitucionales</v>
      </c>
      <c r="C40" s="289">
        <f>+'3 PROBABIL E IMPACTO INHERENTE'!E40</f>
        <v>0.8</v>
      </c>
      <c r="D40" s="289">
        <f>+'3 PROBABIL E IMPACTO INHERENTE'!M40</f>
        <v>0.8</v>
      </c>
      <c r="E40" s="270" t="str">
        <f>+'4 MAPA CALOR INHERENTE'!C40</f>
        <v>Alta</v>
      </c>
      <c r="F40" s="270" t="str">
        <f>+'4 MAPA CALOR INHERENTE'!D40</f>
        <v>Mayor</v>
      </c>
      <c r="G40" s="217" t="str">
        <f>+'4 MAPA CALOR INHERENTE'!E40</f>
        <v>Alto</v>
      </c>
      <c r="H40" s="269">
        <f>+'5 VALORACIÓN DEL CONTROL'!T140</f>
        <v>0.36</v>
      </c>
      <c r="I40" s="218">
        <f>+'5 VALORACIÓN DEL CONTROL'!U140</f>
        <v>0.4</v>
      </c>
      <c r="J40" s="270" t="str">
        <f t="shared" si="11"/>
        <v>Baja</v>
      </c>
      <c r="K40" s="270" t="str">
        <f t="shared" si="12"/>
        <v>Menor</v>
      </c>
      <c r="L40" s="217" t="str">
        <f t="shared" si="13"/>
        <v>Moderado</v>
      </c>
      <c r="M40" s="217" t="str">
        <f t="shared" si="3"/>
        <v>Requiere Plan de Acción</v>
      </c>
      <c r="N40" s="217" t="str">
        <f t="shared" si="14"/>
        <v>Reducir_mitigar_Transferir_Evitar</v>
      </c>
      <c r="O40" s="287" t="str">
        <f t="shared" si="4"/>
        <v>Reducir_mitigar_Transferir_Evitar</v>
      </c>
      <c r="P40" s="217" t="str">
        <f t="shared" si="5"/>
        <v>Reducir_mitigar_Transferir_Evitar</v>
      </c>
      <c r="Q40" s="287"/>
      <c r="R40" s="287"/>
      <c r="S40" s="288"/>
      <c r="T40" s="288"/>
    </row>
    <row r="41" spans="1:37" ht="114.75" x14ac:dyDescent="0.25">
      <c r="A41" s="216" t="str">
        <f>'2 CONTEXTO E IDENTIFICACIÓN'!A42</f>
        <v>R1GI</v>
      </c>
      <c r="B41" s="217" t="str">
        <f>+'2 CONTEXTO E IDENTIFICACIÓN'!E42</f>
        <v>Posibilidad de afectación reputacional por quejas de grupos de valor o hallazgos de entes de control  debido a la desactualización de la información en la bodega de datos
insumo para análisis estadísticos.</v>
      </c>
      <c r="C41" s="289">
        <f>+'3 PROBABIL E IMPACTO INHERENTE'!E41</f>
        <v>0.4</v>
      </c>
      <c r="D41" s="289">
        <f>+'3 PROBABIL E IMPACTO INHERENTE'!M41</f>
        <v>0.8</v>
      </c>
      <c r="E41" s="270" t="str">
        <f>+'4 MAPA CALOR INHERENTE'!C41</f>
        <v>Baja</v>
      </c>
      <c r="F41" s="270" t="str">
        <f>+'4 MAPA CALOR INHERENTE'!D41</f>
        <v>Mayor</v>
      </c>
      <c r="G41" s="217" t="str">
        <f>+'4 MAPA CALOR INHERENTE'!E41</f>
        <v>Alto</v>
      </c>
      <c r="H41" s="269">
        <f>+'5 VALORACIÓN DEL CONTROL'!T141</f>
        <v>0.36</v>
      </c>
      <c r="I41" s="218">
        <f>+'5 VALORACIÓN DEL CONTROL'!U141</f>
        <v>0.4</v>
      </c>
      <c r="J41" s="270" t="str">
        <f t="shared" si="11"/>
        <v>Baja</v>
      </c>
      <c r="K41" s="270" t="str">
        <f t="shared" si="12"/>
        <v>Menor</v>
      </c>
      <c r="L41" s="217" t="str">
        <f t="shared" si="13"/>
        <v>Moderado</v>
      </c>
      <c r="M41" s="217" t="str">
        <f t="shared" si="3"/>
        <v>Requiere Plan de Acción</v>
      </c>
      <c r="N41" s="217" t="str">
        <f t="shared" si="14"/>
        <v>Reducir_mitigar_Transferir_Evitar</v>
      </c>
      <c r="O41" s="287" t="str">
        <f t="shared" si="4"/>
        <v>Reducir_mitigar_Transferir_Evitar</v>
      </c>
      <c r="P41" s="217" t="str">
        <f t="shared" si="5"/>
        <v>Reducir_mitigar_Transferir_Evitar</v>
      </c>
      <c r="Q41" s="287"/>
      <c r="R41" s="287"/>
      <c r="S41" s="288"/>
      <c r="T41" s="288"/>
    </row>
    <row r="42" spans="1:37" ht="114.75" x14ac:dyDescent="0.25">
      <c r="A42" s="216" t="str">
        <f>'2 CONTEXTO E IDENTIFICACIÓN'!A43</f>
        <v>R1SM</v>
      </c>
      <c r="B42" s="217" t="str">
        <f>+'2 CONTEXTO E IDENTIFICACIÓN'!E43</f>
        <v>Posibilidad de afectación reputacional por hallazgos a la entidad por parte de entes de control debido al incumplimiento de y/o inoportuna emision de los informes de ley contemplados en el Plan Anual de Auditoría</v>
      </c>
      <c r="C42" s="289">
        <f>+'3 PROBABIL E IMPACTO INHERENTE'!E42</f>
        <v>0.6</v>
      </c>
      <c r="D42" s="289">
        <f>+'3 PROBABIL E IMPACTO INHERENTE'!M42</f>
        <v>0.8</v>
      </c>
      <c r="E42" s="270" t="str">
        <f>+'4 MAPA CALOR INHERENTE'!C42</f>
        <v>Media</v>
      </c>
      <c r="F42" s="270" t="str">
        <f>+'4 MAPA CALOR INHERENTE'!D42</f>
        <v>Mayor</v>
      </c>
      <c r="G42" s="217" t="str">
        <f>+'4 MAPA CALOR INHERENTE'!E42</f>
        <v>Alto</v>
      </c>
      <c r="H42" s="269">
        <f>+'5 VALORACIÓN DEL CONTROL'!T142</f>
        <v>0.36</v>
      </c>
      <c r="I42" s="218">
        <f>+'5 VALORACIÓN DEL CONTROL'!U142</f>
        <v>0.4</v>
      </c>
      <c r="J42" s="270" t="str">
        <f t="shared" si="11"/>
        <v>Baja</v>
      </c>
      <c r="K42" s="270" t="str">
        <f t="shared" si="12"/>
        <v>Menor</v>
      </c>
      <c r="L42" s="217" t="str">
        <f t="shared" si="13"/>
        <v>Moderado</v>
      </c>
      <c r="M42" s="217" t="str">
        <f t="shared" si="3"/>
        <v>Requiere Plan de Acción</v>
      </c>
      <c r="N42" s="217" t="str">
        <f t="shared" si="14"/>
        <v>Reducir_mitigar_Transferir_Evitar</v>
      </c>
      <c r="O42" s="287" t="str">
        <f t="shared" si="4"/>
        <v>Reducir_mitigar_Transferir_Evitar</v>
      </c>
      <c r="P42" s="217" t="str">
        <f t="shared" si="5"/>
        <v>Reducir_mitigar_Transferir_Evitar</v>
      </c>
      <c r="Q42" s="287"/>
      <c r="R42" s="287"/>
      <c r="S42" s="288"/>
      <c r="T42" s="288"/>
    </row>
    <row r="43" spans="1:37" ht="102" x14ac:dyDescent="0.25">
      <c r="A43" s="216" t="str">
        <f>'2 CONTEXTO E IDENTIFICACIÓN'!A44</f>
        <v>R2SM</v>
      </c>
      <c r="B43" s="217" t="str">
        <f>+'2 CONTEXTO E IDENTIFICACIÓN'!E44</f>
        <v>Posibilidad de afectación reputacional por sanciones de entes de control o quejas de grupos de valor  debido a fallas en la planificación del ejercicio de auditoria por desconocimiento de normatividad aplicable.</v>
      </c>
      <c r="C43" s="289">
        <f>+'3 PROBABIL E IMPACTO INHERENTE'!E43</f>
        <v>0.4</v>
      </c>
      <c r="D43" s="289">
        <f>+'3 PROBABIL E IMPACTO INHERENTE'!M43</f>
        <v>0.8</v>
      </c>
      <c r="E43" s="270" t="str">
        <f>+'4 MAPA CALOR INHERENTE'!C43</f>
        <v>Baja</v>
      </c>
      <c r="F43" s="270" t="str">
        <f>+'4 MAPA CALOR INHERENTE'!D43</f>
        <v>Mayor</v>
      </c>
      <c r="G43" s="217" t="str">
        <f>+'4 MAPA CALOR INHERENTE'!E43</f>
        <v>Alto</v>
      </c>
      <c r="H43" s="269">
        <f>+'5 VALORACIÓN DEL CONTROL'!T143</f>
        <v>0.36</v>
      </c>
      <c r="I43" s="218">
        <f>+'5 VALORACIÓN DEL CONTROL'!U143</f>
        <v>0.4</v>
      </c>
      <c r="J43" s="270" t="str">
        <f t="shared" si="11"/>
        <v>Baja</v>
      </c>
      <c r="K43" s="270" t="str">
        <f t="shared" si="12"/>
        <v>Menor</v>
      </c>
      <c r="L43" s="217" t="str">
        <f t="shared" si="13"/>
        <v>Moderado</v>
      </c>
      <c r="M43" s="217" t="str">
        <f t="shared" si="3"/>
        <v>Requiere Plan de Acción</v>
      </c>
      <c r="N43" s="217" t="str">
        <f t="shared" si="14"/>
        <v>Reducir_mitigar_Transferir_Evitar</v>
      </c>
      <c r="O43" s="287" t="str">
        <f t="shared" si="4"/>
        <v>Reducir_mitigar_Transferir_Evitar</v>
      </c>
      <c r="P43" s="217" t="str">
        <f t="shared" si="5"/>
        <v>Reducir_mitigar_Transferir_Evitar</v>
      </c>
      <c r="Q43" s="287"/>
      <c r="R43" s="287"/>
      <c r="S43" s="288"/>
      <c r="T43" s="288"/>
    </row>
    <row r="44" spans="1:37" ht="114.75" x14ac:dyDescent="0.25">
      <c r="A44" s="216" t="str">
        <f>'2 CONTEXTO E IDENTIFICACIÓN'!A45</f>
        <v>R1GH</v>
      </c>
      <c r="B44" s="217" t="str">
        <f>+'2 CONTEXTO E IDENTIFICACIÓN'!E45</f>
        <v>Posibilidad de afectación reputacional y económica por sanciones y/o multas de entes de control y/o demandas debido al ingreso tardío, incompleto o con errores de las novedades administrativas al aplicativo de nómina.</v>
      </c>
      <c r="C44" s="289">
        <f>+'3 PROBABIL E IMPACTO INHERENTE'!E44</f>
        <v>1</v>
      </c>
      <c r="D44" s="289">
        <f>+'3 PROBABIL E IMPACTO INHERENTE'!M44</f>
        <v>0.8</v>
      </c>
      <c r="E44" s="270" t="str">
        <f>+'4 MAPA CALOR INHERENTE'!C44</f>
        <v>Muy Alta</v>
      </c>
      <c r="F44" s="270" t="str">
        <f>+'4 MAPA CALOR INHERENTE'!D44</f>
        <v>Mayor</v>
      </c>
      <c r="G44" s="217" t="str">
        <f>+'4 MAPA CALOR INHERENTE'!E44</f>
        <v>Alto</v>
      </c>
      <c r="H44" s="269">
        <f>+'5 VALORACIÓN DEL CONTROL'!T144</f>
        <v>0.36</v>
      </c>
      <c r="I44" s="218">
        <f>+'5 VALORACIÓN DEL CONTROL'!U144</f>
        <v>0.4</v>
      </c>
      <c r="J44" s="270" t="str">
        <f t="shared" si="11"/>
        <v>Baja</v>
      </c>
      <c r="K44" s="270" t="str">
        <f t="shared" si="12"/>
        <v>Menor</v>
      </c>
      <c r="L44" s="217" t="str">
        <f t="shared" si="13"/>
        <v>Moderado</v>
      </c>
      <c r="M44" s="217" t="str">
        <f t="shared" si="3"/>
        <v>Requiere Plan de Acción</v>
      </c>
      <c r="N44" s="217" t="str">
        <f t="shared" si="14"/>
        <v>Reducir_mitigar_Transferir_Evitar</v>
      </c>
      <c r="O44" s="287" t="str">
        <f t="shared" si="4"/>
        <v>Reducir_mitigar_Transferir_Evitar</v>
      </c>
      <c r="P44" s="217" t="str">
        <f t="shared" si="5"/>
        <v>Reducir_mitigar_Transferir_Evitar</v>
      </c>
      <c r="Q44" s="287"/>
      <c r="R44" s="287"/>
      <c r="S44" s="288"/>
      <c r="T44" s="288"/>
    </row>
    <row r="45" spans="1:37" ht="114.75" x14ac:dyDescent="0.25">
      <c r="A45" s="216" t="str">
        <f>'2 CONTEXTO E IDENTIFICACIÓN'!A46</f>
        <v>R2GH</v>
      </c>
      <c r="B45" s="217" t="str">
        <f>+'2 CONTEXTO E IDENTIFICACIÓN'!E46</f>
        <v>Posibilidad de afectación reputacional y económica por sanciones y/o multas de entes de control y/o demandas debido a fallas en el seguimiento a la ejecución de las actividades programadas en Plan de Trabajo de SGSST</v>
      </c>
      <c r="C45" s="289">
        <f>+'3 PROBABIL E IMPACTO INHERENTE'!E45</f>
        <v>0.6</v>
      </c>
      <c r="D45" s="289">
        <f>+'3 PROBABIL E IMPACTO INHERENTE'!M45</f>
        <v>0.8</v>
      </c>
      <c r="E45" s="270" t="str">
        <f>+'4 MAPA CALOR INHERENTE'!C45</f>
        <v>Media</v>
      </c>
      <c r="F45" s="270" t="str">
        <f>+'4 MAPA CALOR INHERENTE'!D45</f>
        <v>Mayor</v>
      </c>
      <c r="G45" s="217" t="str">
        <f>+'4 MAPA CALOR INHERENTE'!E45</f>
        <v>Alto</v>
      </c>
      <c r="H45" s="269">
        <f>+'5 VALORACIÓN DEL CONTROL'!T145</f>
        <v>0.42</v>
      </c>
      <c r="I45" s="218">
        <f>+'5 VALORACIÓN DEL CONTROL'!U145</f>
        <v>0.4</v>
      </c>
      <c r="J45" s="270" t="str">
        <f t="shared" si="11"/>
        <v>Media</v>
      </c>
      <c r="K45" s="270" t="str">
        <f t="shared" si="12"/>
        <v>Menor</v>
      </c>
      <c r="L45" s="217" t="str">
        <f t="shared" si="13"/>
        <v>Moderado</v>
      </c>
      <c r="M45" s="217" t="str">
        <f t="shared" si="3"/>
        <v>Requiere Plan de Acción</v>
      </c>
      <c r="N45" s="217" t="str">
        <f t="shared" si="14"/>
        <v>Reducir_mitigar_Transferir_Evitar</v>
      </c>
      <c r="O45" s="287" t="str">
        <f t="shared" si="4"/>
        <v>Reducir_mitigar_Transferir_Evitar</v>
      </c>
      <c r="P45" s="217" t="str">
        <f t="shared" si="5"/>
        <v>Reducir_mitigar_Transferir_Evitar</v>
      </c>
      <c r="Q45" s="287"/>
      <c r="R45" s="287"/>
      <c r="S45" s="288"/>
      <c r="T45" s="288"/>
    </row>
    <row r="46" spans="1:37" ht="89.25" x14ac:dyDescent="0.25">
      <c r="A46" s="216" t="str">
        <f>'2 CONTEXTO E IDENTIFICACIÓN'!A47</f>
        <v>R3GH</v>
      </c>
      <c r="B46" s="217" t="str">
        <f>+'2 CONTEXTO E IDENTIFICACIÓN'!E47</f>
        <v>Posibilidad de afectación reputacional por sanciones de entes de control debido al incumplimiento en la ejecución del Plan Estratégico del Talento Humano</v>
      </c>
      <c r="C46" s="289">
        <f>+'3 PROBABIL E IMPACTO INHERENTE'!E46</f>
        <v>0.6</v>
      </c>
      <c r="D46" s="289">
        <f>+'3 PROBABIL E IMPACTO INHERENTE'!M46</f>
        <v>0.6</v>
      </c>
      <c r="E46" s="270" t="str">
        <f>+'4 MAPA CALOR INHERENTE'!C46</f>
        <v>Media</v>
      </c>
      <c r="F46" s="270" t="str">
        <f>+'4 MAPA CALOR INHERENTE'!D46</f>
        <v>Moderado</v>
      </c>
      <c r="G46" s="217" t="str">
        <f>+'4 MAPA CALOR INHERENTE'!E46</f>
        <v>Moderado</v>
      </c>
      <c r="H46" s="269">
        <f>+'5 VALORACIÓN DEL CONTROL'!T146</f>
        <v>0.42</v>
      </c>
      <c r="I46" s="218">
        <f>+'5 VALORACIÓN DEL CONTROL'!U146</f>
        <v>0.4</v>
      </c>
      <c r="J46" s="270" t="str">
        <f t="shared" si="11"/>
        <v>Media</v>
      </c>
      <c r="K46" s="270" t="str">
        <f t="shared" si="12"/>
        <v>Menor</v>
      </c>
      <c r="L46" s="217" t="str">
        <f t="shared" si="13"/>
        <v>Moderado</v>
      </c>
      <c r="M46" s="217" t="str">
        <f t="shared" si="3"/>
        <v>Requiere Plan de Acción</v>
      </c>
      <c r="N46" s="217" t="str">
        <f t="shared" si="14"/>
        <v>Reducir_mitigar_Transferir_Evitar</v>
      </c>
      <c r="O46" s="287" t="str">
        <f t="shared" si="4"/>
        <v>Reducir_mitigar_Transferir_Evitar</v>
      </c>
      <c r="P46" s="217" t="str">
        <f t="shared" si="5"/>
        <v>Reducir_mitigar_Transferir_Evitar</v>
      </c>
      <c r="Q46" s="287"/>
      <c r="R46" s="287"/>
      <c r="S46" s="288"/>
      <c r="T46" s="288"/>
    </row>
    <row r="47" spans="1:37" ht="89.25" x14ac:dyDescent="0.25">
      <c r="A47" s="216" t="str">
        <f>'2 CONTEXTO E IDENTIFICACIÓN'!A48</f>
        <v>R4GH</v>
      </c>
      <c r="B47" s="217" t="str">
        <f>+'2 CONTEXTO E IDENTIFICACIÓN'!E48</f>
        <v>Posibilidad de afectación reputacional por sanciones de entes de control o quejas de un grupo de valor debido a fallas en la planeacion de la estrategia del plan de cultura de integridad</v>
      </c>
      <c r="C47" s="289">
        <f>+'3 PROBABIL E IMPACTO INHERENTE'!E47</f>
        <v>0.2</v>
      </c>
      <c r="D47" s="289">
        <f>+'3 PROBABIL E IMPACTO INHERENTE'!M47</f>
        <v>0.6</v>
      </c>
      <c r="E47" s="270" t="str">
        <f>+'4 MAPA CALOR INHERENTE'!C47</f>
        <v>Muy Baja</v>
      </c>
      <c r="F47" s="270" t="str">
        <f>+'4 MAPA CALOR INHERENTE'!D47</f>
        <v>Moderado</v>
      </c>
      <c r="G47" s="217" t="str">
        <f>+'4 MAPA CALOR INHERENTE'!E47</f>
        <v>Moderado</v>
      </c>
      <c r="H47" s="269">
        <f>+'5 VALORACIÓN DEL CONTROL'!T147</f>
        <v>0.42</v>
      </c>
      <c r="I47" s="218">
        <f>+'5 VALORACIÓN DEL CONTROL'!U147</f>
        <v>0.4</v>
      </c>
      <c r="J47" s="270" t="str">
        <f t="shared" si="11"/>
        <v>Media</v>
      </c>
      <c r="K47" s="270" t="str">
        <f t="shared" si="12"/>
        <v>Menor</v>
      </c>
      <c r="L47" s="217" t="str">
        <f t="shared" si="13"/>
        <v>Moderado</v>
      </c>
      <c r="M47" s="217" t="str">
        <f t="shared" si="3"/>
        <v>Requiere Plan de Acción</v>
      </c>
      <c r="N47" s="217" t="str">
        <f t="shared" si="14"/>
        <v>Reducir_mitigar_Transferir_Evitar</v>
      </c>
      <c r="O47" s="287" t="str">
        <f t="shared" si="4"/>
        <v>Reducir_mitigar_Transferir_Evitar</v>
      </c>
      <c r="P47" s="217" t="str">
        <f t="shared" si="5"/>
        <v>Reducir_mitigar_Transferir_Evitar</v>
      </c>
      <c r="Q47" s="287"/>
      <c r="R47" s="287"/>
      <c r="S47" s="288"/>
      <c r="T47" s="288"/>
    </row>
    <row r="48" spans="1:37" ht="140.25" x14ac:dyDescent="0.25">
      <c r="A48" s="216" t="str">
        <f>'2 CONTEXTO E IDENTIFICACIÓN'!A49</f>
        <v>R1GS</v>
      </c>
      <c r="B48" s="217" t="str">
        <f>+'2 CONTEXTO E IDENTIFICACIÓN'!E49</f>
        <v xml:space="preserve">Posibilidad de afectación reputacional  por hallazgos de entes de control o queja de grupos de valor   debido a incumplimientos en las metas programadas en la ejecución de los recursos financieros de los proyectos de inversión a cargo de la Subsecretaría de Seguridad y Convivencia. </v>
      </c>
      <c r="C48" s="289">
        <f>+'3 PROBABIL E IMPACTO INHERENTE'!E48</f>
        <v>0.6</v>
      </c>
      <c r="D48" s="289">
        <f>+'3 PROBABIL E IMPACTO INHERENTE'!M48</f>
        <v>0.6</v>
      </c>
      <c r="E48" s="270" t="str">
        <f>+'4 MAPA CALOR INHERENTE'!C48</f>
        <v>Media</v>
      </c>
      <c r="F48" s="270" t="str">
        <f>+'4 MAPA CALOR INHERENTE'!D48</f>
        <v>Moderado</v>
      </c>
      <c r="G48" s="217" t="str">
        <f>+'4 MAPA CALOR INHERENTE'!E48</f>
        <v>Moderado</v>
      </c>
      <c r="H48" s="269">
        <f>+'5 VALORACIÓN DEL CONTROL'!T148</f>
        <v>0.42</v>
      </c>
      <c r="I48" s="218">
        <f>+'5 VALORACIÓN DEL CONTROL'!U148</f>
        <v>0.4</v>
      </c>
      <c r="J48" s="270" t="str">
        <f t="shared" si="11"/>
        <v>Media</v>
      </c>
      <c r="K48" s="270" t="str">
        <f t="shared" si="12"/>
        <v>Menor</v>
      </c>
      <c r="L48" s="217" t="str">
        <f t="shared" si="13"/>
        <v>Moderado</v>
      </c>
      <c r="M48" s="217" t="str">
        <f t="shared" si="3"/>
        <v>Requiere Plan de Acción</v>
      </c>
      <c r="N48" s="217" t="str">
        <f t="shared" si="14"/>
        <v>Reducir_mitigar_Transferir_Evitar</v>
      </c>
      <c r="O48" s="287" t="str">
        <f t="shared" si="4"/>
        <v>Reducir_mitigar_Transferir_Evitar</v>
      </c>
      <c r="P48" s="217" t="str">
        <f t="shared" si="5"/>
        <v>Reducir_mitigar_Transferir_Evitar</v>
      </c>
      <c r="Q48" s="287"/>
      <c r="R48" s="287"/>
      <c r="S48" s="288"/>
      <c r="T48" s="288"/>
    </row>
    <row r="49" spans="1:20" ht="165.75" x14ac:dyDescent="0.25">
      <c r="A49" s="216" t="str">
        <f>'2 CONTEXTO E IDENTIFICACIÓN'!A50</f>
        <v>R4GS</v>
      </c>
      <c r="B49" s="217" t="str">
        <f>+'2 CONTEXTO E IDENTIFICACIÓN'!E50</f>
        <v>Posibilidad de afectación económica y reputacional para la SDSCJ,  por señalamientos o demandas, debido a fallas en la aplicación de protocolos, desconocimiento del rol institucional o falta de articulación interinstitucional en los eventos de acompañamiento a manifestaciones y movilizaciones.</v>
      </c>
      <c r="C49" s="289">
        <f>+'3 PROBABIL E IMPACTO INHERENTE'!E49</f>
        <v>0.8</v>
      </c>
      <c r="D49" s="289">
        <f>+'3 PROBABIL E IMPACTO INHERENTE'!M49</f>
        <v>0.8</v>
      </c>
      <c r="E49" s="270" t="str">
        <f>+'4 MAPA CALOR INHERENTE'!C49</f>
        <v>Alta</v>
      </c>
      <c r="F49" s="270" t="str">
        <f>+'4 MAPA CALOR INHERENTE'!D49</f>
        <v>Mayor</v>
      </c>
      <c r="G49" s="217" t="str">
        <f>+'4 MAPA CALOR INHERENTE'!E49</f>
        <v>Alto</v>
      </c>
      <c r="H49" s="269">
        <f>+'5 VALORACIÓN DEL CONTROL'!T149</f>
        <v>0.42</v>
      </c>
      <c r="I49" s="218">
        <f>+'5 VALORACIÓN DEL CONTROL'!U149</f>
        <v>0.4</v>
      </c>
      <c r="J49" s="270" t="str">
        <f t="shared" si="11"/>
        <v>Media</v>
      </c>
      <c r="K49" s="270" t="str">
        <f t="shared" si="12"/>
        <v>Menor</v>
      </c>
      <c r="L49" s="217" t="str">
        <f t="shared" si="13"/>
        <v>Moderado</v>
      </c>
      <c r="M49" s="217" t="str">
        <f t="shared" si="3"/>
        <v>Requiere Plan de Acción</v>
      </c>
      <c r="N49" s="217" t="str">
        <f t="shared" si="14"/>
        <v>Reducir_mitigar_Transferir_Evitar</v>
      </c>
      <c r="O49" s="287" t="str">
        <f t="shared" si="4"/>
        <v>Reducir_mitigar_Transferir_Evitar</v>
      </c>
      <c r="P49" s="217" t="str">
        <f t="shared" si="5"/>
        <v>Reducir_mitigar_Transferir_Evitar</v>
      </c>
      <c r="Q49" s="287"/>
      <c r="R49" s="287"/>
      <c r="S49" s="288"/>
      <c r="T49" s="288"/>
    </row>
    <row r="50" spans="1:20" ht="127.5" x14ac:dyDescent="0.25">
      <c r="A50" s="216" t="str">
        <f>'2 CONTEXTO E IDENTIFICACIÓN'!A51</f>
        <v>R1AB</v>
      </c>
      <c r="B50" s="217" t="str">
        <f>+'2 CONTEXTO E IDENTIFICACIÓN'!E51</f>
        <v>Posibilidad de afectación reputacional y económica por sanciones o multas de entes de control y las quejas recibidas por los grupos de valor debido al uso de los bienes en comodato con un fin diferente a lo pactado contractualmente</v>
      </c>
      <c r="C50" s="289">
        <f>+'3 PROBABIL E IMPACTO INHERENTE'!E50</f>
        <v>0.6</v>
      </c>
      <c r="D50" s="289">
        <f>+'3 PROBABIL E IMPACTO INHERENTE'!M50</f>
        <v>0.6</v>
      </c>
      <c r="E50" s="270" t="str">
        <f>+'4 MAPA CALOR INHERENTE'!C50</f>
        <v>Media</v>
      </c>
      <c r="F50" s="270" t="str">
        <f>+'4 MAPA CALOR INHERENTE'!D50</f>
        <v>Moderado</v>
      </c>
      <c r="G50" s="217" t="str">
        <f>+'4 MAPA CALOR INHERENTE'!E50</f>
        <v>Moderado</v>
      </c>
      <c r="H50" s="269">
        <f>+'5 VALORACIÓN DEL CONTROL'!T150</f>
        <v>0.42</v>
      </c>
      <c r="I50" s="218">
        <f>+'5 VALORACIÓN DEL CONTROL'!U150</f>
        <v>0.4</v>
      </c>
      <c r="J50" s="270" t="str">
        <f t="shared" si="11"/>
        <v>Media</v>
      </c>
      <c r="K50" s="270" t="str">
        <f t="shared" si="12"/>
        <v>Menor</v>
      </c>
      <c r="L50" s="217" t="str">
        <f t="shared" si="13"/>
        <v>Moderado</v>
      </c>
      <c r="M50" s="217" t="str">
        <f t="shared" si="3"/>
        <v>Requiere Plan de Acción</v>
      </c>
      <c r="N50" s="217" t="str">
        <f t="shared" si="14"/>
        <v>Reducir_mitigar_Transferir_Evitar</v>
      </c>
      <c r="O50" s="287" t="str">
        <f t="shared" si="4"/>
        <v>Reducir_mitigar_Transferir_Evitar</v>
      </c>
      <c r="P50" s="217" t="str">
        <f t="shared" si="5"/>
        <v>Reducir_mitigar_Transferir_Evitar</v>
      </c>
      <c r="Q50" s="287"/>
      <c r="R50" s="287"/>
      <c r="S50" s="288"/>
      <c r="T50" s="288"/>
    </row>
    <row r="51" spans="1:20" ht="89.25" x14ac:dyDescent="0.25">
      <c r="A51" s="216" t="str">
        <f>'2 CONTEXTO E IDENTIFICACIÓN'!A52</f>
        <v>R2AB</v>
      </c>
      <c r="B51" s="217" t="str">
        <f>+'2 CONTEXTO E IDENTIFICACIÓN'!E52</f>
        <v xml:space="preserve">Posibilidad de afectación económica por sanciones o multas de entes de control   debido a la reclamación de los siniestros fuera de los tiempos establecidos en los que no opere la prescripción   </v>
      </c>
      <c r="C51" s="289">
        <f>+'3 PROBABIL E IMPACTO INHERENTE'!E51</f>
        <v>0.6</v>
      </c>
      <c r="D51" s="289">
        <f>+'3 PROBABIL E IMPACTO INHERENTE'!M51</f>
        <v>0.8</v>
      </c>
      <c r="E51" s="270" t="str">
        <f>+'4 MAPA CALOR INHERENTE'!C51</f>
        <v>Media</v>
      </c>
      <c r="F51" s="270" t="str">
        <f>+'4 MAPA CALOR INHERENTE'!D51</f>
        <v>Mayor</v>
      </c>
      <c r="G51" s="217" t="str">
        <f>+'4 MAPA CALOR INHERENTE'!E51</f>
        <v>Alto</v>
      </c>
      <c r="H51" s="269">
        <f>+'5 VALORACIÓN DEL CONTROL'!T151</f>
        <v>0.28000000000000003</v>
      </c>
      <c r="I51" s="218">
        <f>+'5 VALORACIÓN DEL CONTROL'!U151</f>
        <v>0.4</v>
      </c>
      <c r="J51" s="270" t="str">
        <f t="shared" si="11"/>
        <v>Baja</v>
      </c>
      <c r="K51" s="270" t="str">
        <f t="shared" si="12"/>
        <v>Menor</v>
      </c>
      <c r="L51" s="217" t="str">
        <f t="shared" si="13"/>
        <v>Moderado</v>
      </c>
      <c r="M51" s="217" t="str">
        <f t="shared" si="3"/>
        <v>Requiere Plan de Acción</v>
      </c>
      <c r="N51" s="217" t="str">
        <f t="shared" si="14"/>
        <v>Reducir_mitigar_Transferir_Evitar</v>
      </c>
      <c r="O51" s="287" t="str">
        <f t="shared" si="4"/>
        <v>Reducir_mitigar_Transferir_Evitar</v>
      </c>
      <c r="P51" s="217" t="str">
        <f t="shared" si="5"/>
        <v>Reducir_mitigar_Transferir_Evitar</v>
      </c>
      <c r="Q51" s="287"/>
      <c r="R51" s="287"/>
      <c r="S51" s="288"/>
      <c r="T51" s="288"/>
    </row>
    <row r="52" spans="1:20" ht="102" x14ac:dyDescent="0.25">
      <c r="A52" s="216" t="str">
        <f>'2 CONTEXTO E IDENTIFICACIÓN'!A53</f>
        <v>R3AB</v>
      </c>
      <c r="B52" s="217" t="str">
        <f>+'2 CONTEXTO E IDENTIFICACIÓN'!E53</f>
        <v xml:space="preserve">Posibilidad de afectación reputacional y económica  por sanciones o multas de entes de control  debido al suministro de los bienes y servicios requeridos, fuera de los tiempos establecidos en los contratos </v>
      </c>
      <c r="C52" s="289">
        <f>+'3 PROBABIL E IMPACTO INHERENTE'!E52</f>
        <v>0.6</v>
      </c>
      <c r="D52" s="289">
        <f>+'3 PROBABIL E IMPACTO INHERENTE'!M52</f>
        <v>0.8</v>
      </c>
      <c r="E52" s="270" t="str">
        <f>+'4 MAPA CALOR INHERENTE'!C52</f>
        <v>Media</v>
      </c>
      <c r="F52" s="270" t="str">
        <f>+'4 MAPA CALOR INHERENTE'!D52</f>
        <v>Mayor</v>
      </c>
      <c r="G52" s="217" t="str">
        <f>+'4 MAPA CALOR INHERENTE'!E52</f>
        <v>Alto</v>
      </c>
      <c r="H52" s="269">
        <f>+'5 VALORACIÓN DEL CONTROL'!T152</f>
        <v>0.28000000000000003</v>
      </c>
      <c r="I52" s="218">
        <f>+'5 VALORACIÓN DEL CONTROL'!U152</f>
        <v>0.4</v>
      </c>
      <c r="J52" s="270" t="str">
        <f t="shared" si="11"/>
        <v>Baja</v>
      </c>
      <c r="K52" s="270" t="str">
        <f t="shared" si="12"/>
        <v>Menor</v>
      </c>
      <c r="L52" s="217" t="str">
        <f t="shared" si="13"/>
        <v>Moderado</v>
      </c>
      <c r="M52" s="217" t="str">
        <f t="shared" si="3"/>
        <v>Requiere Plan de Acción</v>
      </c>
      <c r="N52" s="217" t="str">
        <f t="shared" si="14"/>
        <v>Reducir_mitigar_Transferir_Evitar</v>
      </c>
      <c r="O52" s="287" t="str">
        <f t="shared" si="4"/>
        <v>Reducir_mitigar_Transferir_Evitar</v>
      </c>
      <c r="P52" s="217" t="str">
        <f t="shared" si="5"/>
        <v>Reducir_mitigar_Transferir_Evitar</v>
      </c>
      <c r="Q52" s="287"/>
      <c r="R52" s="287"/>
      <c r="S52" s="288"/>
      <c r="T52" s="288"/>
    </row>
    <row r="53" spans="1:20" ht="191.25" x14ac:dyDescent="0.25">
      <c r="A53" s="216" t="str">
        <f>'2 CONTEXTO E IDENTIFICACIÓN'!A54</f>
        <v>R4AB</v>
      </c>
      <c r="B53" s="217" t="str">
        <f>+'2 CONTEXTO E IDENTIFICACIÓN'!E54</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3" s="289">
        <f>+'3 PROBABIL E IMPACTO INHERENTE'!E53</f>
        <v>0.6</v>
      </c>
      <c r="D53" s="289">
        <f>+'3 PROBABIL E IMPACTO INHERENTE'!M53</f>
        <v>0.8</v>
      </c>
      <c r="E53" s="270" t="str">
        <f>+'4 MAPA CALOR INHERENTE'!C53</f>
        <v>Media</v>
      </c>
      <c r="F53" s="270" t="str">
        <f>+'4 MAPA CALOR INHERENTE'!D53</f>
        <v>Mayor</v>
      </c>
      <c r="G53" s="217" t="str">
        <f>+'4 MAPA CALOR INHERENTE'!E53</f>
        <v>Alto</v>
      </c>
      <c r="H53" s="269">
        <f>+'5 VALORACIÓN DEL CONTROL'!T153</f>
        <v>0.28000000000000003</v>
      </c>
      <c r="I53" s="218">
        <f>+'5 VALORACIÓN DEL CONTROL'!U153</f>
        <v>0.4</v>
      </c>
      <c r="J53" s="270" t="str">
        <f t="shared" si="11"/>
        <v>Baja</v>
      </c>
      <c r="K53" s="270" t="str">
        <f t="shared" si="12"/>
        <v>Menor</v>
      </c>
      <c r="L53" s="217" t="str">
        <f t="shared" si="13"/>
        <v>Moderado</v>
      </c>
      <c r="M53" s="217" t="str">
        <f t="shared" si="3"/>
        <v>Requiere Plan de Acción</v>
      </c>
      <c r="N53" s="217" t="str">
        <f t="shared" si="14"/>
        <v>Reducir_mitigar_Transferir_Evitar</v>
      </c>
      <c r="O53" s="287" t="str">
        <f t="shared" si="4"/>
        <v>Reducir_mitigar_Transferir_Evitar</v>
      </c>
      <c r="P53" s="217" t="str">
        <f t="shared" si="5"/>
        <v>Reducir_mitigar_Transferir_Evitar</v>
      </c>
      <c r="Q53" s="287"/>
      <c r="R53" s="287"/>
      <c r="S53" s="288"/>
      <c r="T53" s="288"/>
    </row>
    <row r="54" spans="1:20" ht="102" x14ac:dyDescent="0.25">
      <c r="A54" s="216" t="str">
        <f>'2 CONTEXTO E IDENTIFICACIÓN'!A55</f>
        <v>R5AB</v>
      </c>
      <c r="B54" s="217" t="str">
        <f>+'2 CONTEXTO E IDENTIFICACIÓN'!E55</f>
        <v>Posibilidad de afectación reputacional y económica por sanciones o multas de entes de control y/o quejas de los grupos de interes debido a la inadecuada disposición de los residuos peligrosos (Talleres)</v>
      </c>
      <c r="C54" s="289">
        <f>+'3 PROBABIL E IMPACTO INHERENTE'!E54</f>
        <v>0.6</v>
      </c>
      <c r="D54" s="289">
        <f>+'3 PROBABIL E IMPACTO INHERENTE'!M54</f>
        <v>0.8</v>
      </c>
      <c r="E54" s="270" t="str">
        <f>+'4 MAPA CALOR INHERENTE'!C54</f>
        <v>Media</v>
      </c>
      <c r="F54" s="270" t="str">
        <f>+'4 MAPA CALOR INHERENTE'!D54</f>
        <v>Mayor</v>
      </c>
      <c r="G54" s="217" t="str">
        <f>+'4 MAPA CALOR INHERENTE'!E54</f>
        <v>Alto</v>
      </c>
      <c r="H54" s="269">
        <f>+'5 VALORACIÓN DEL CONTROL'!T154</f>
        <v>0.28000000000000003</v>
      </c>
      <c r="I54" s="218">
        <f>+'5 VALORACIÓN DEL CONTROL'!U154</f>
        <v>0.4</v>
      </c>
      <c r="J54" s="270" t="str">
        <f t="shared" si="11"/>
        <v>Baja</v>
      </c>
      <c r="K54" s="270" t="str">
        <f t="shared" si="12"/>
        <v>Menor</v>
      </c>
      <c r="L54" s="217" t="str">
        <f t="shared" si="13"/>
        <v>Moderado</v>
      </c>
      <c r="M54" s="217" t="str">
        <f t="shared" si="3"/>
        <v>Requiere Plan de Acción</v>
      </c>
      <c r="N54" s="217" t="str">
        <f t="shared" si="14"/>
        <v>Reducir_mitigar_Transferir_Evitar</v>
      </c>
      <c r="O54" s="287" t="str">
        <f t="shared" si="4"/>
        <v>Reducir_mitigar_Transferir_Evitar</v>
      </c>
      <c r="P54" s="217" t="str">
        <f t="shared" si="5"/>
        <v>Reducir_mitigar_Transferir_Evitar</v>
      </c>
      <c r="Q54" s="287"/>
      <c r="R54" s="287"/>
      <c r="S54" s="288"/>
      <c r="T54" s="288"/>
    </row>
    <row r="55" spans="1:20" ht="114.75" x14ac:dyDescent="0.25">
      <c r="A55" s="216" t="str">
        <f>'2 CONTEXTO E IDENTIFICACIÓN'!A56</f>
        <v>R1GIP</v>
      </c>
      <c r="B55" s="217" t="str">
        <f>+'2 CONTEXTO E IDENTIFICACIÓN'!E56</f>
        <v>Posibilidad de afectación reputacional y económica por denuncias o sanciones de entes de control debido al incumplimiento en la prestación del servicio psicosocial (Prestación continua e ininterrumpida del servicio)</v>
      </c>
      <c r="C55" s="289">
        <f>+'3 PROBABIL E IMPACTO INHERENTE'!E55</f>
        <v>0.8</v>
      </c>
      <c r="D55" s="289">
        <f>+'3 PROBABIL E IMPACTO INHERENTE'!M55</f>
        <v>0.8</v>
      </c>
      <c r="E55" s="270" t="str">
        <f>+'4 MAPA CALOR INHERENTE'!C55</f>
        <v>Alta</v>
      </c>
      <c r="F55" s="270" t="str">
        <f>+'4 MAPA CALOR INHERENTE'!D55</f>
        <v>Mayor</v>
      </c>
      <c r="G55" s="217" t="str">
        <f>+'4 MAPA CALOR INHERENTE'!E55</f>
        <v>Alto</v>
      </c>
      <c r="H55" s="269">
        <f>+'5 VALORACIÓN DEL CONTROL'!T155</f>
        <v>0.28000000000000003</v>
      </c>
      <c r="I55" s="218">
        <f>+'5 VALORACIÓN DEL CONTROL'!U155</f>
        <v>0.4</v>
      </c>
      <c r="J55" s="270" t="str">
        <f t="shared" ref="J55:J71" si="15">+IF(H55=0,"",IF(H55&lt;=$X$11,$Y$11,IF(H55&lt;=$X$10,$Y$10,IF(H55&lt;=$X$9,$Y$9,IF(H55&lt;=$X$8,$Y$8,IF(H55&lt;=$X$7,$Y$7,""))))))</f>
        <v>Baja</v>
      </c>
      <c r="K55" s="270" t="str">
        <f t="shared" ref="K55:K71" si="16">+IF(I55=0,"",IF(I55&lt;=$Z$5,$Z$6,IF(I55&lt;=$AA$5,$AA$6,IF(I55&lt;=$AB$5,$AB$6,IF(I55&lt;=$AC$5,$AC$6,IF(I55&lt;=$AD$5,$AD$6,""))))))</f>
        <v>Menor</v>
      </c>
      <c r="L55" s="217" t="str">
        <f t="shared" ref="L55:L71" si="17">+IF(J55=$Y$7,IF(K55=$Z$6,$Z$7,IF(K55=$AA$6,$AA$7,IF(K55=$AB$6,$AB$7,IF(K55=$AC$6,$AC$7,IF(K55=$AD$6,$AD$7))))),IF(J55=$Y$8,IF(K55=$Z$6,$Z$8,IF(K55=$AA$6,$AA$8,IF(K55=$AB$6,$AB$8,IF(K55=$AC$6,$AC$8,IF(K55=$AD$6,$AD$8))))),IF(J55=$Y$9,IF(K55=$Z$6,$Z$9,IF(K55=$AA$6,$AA$9,IF(K55=$AB$6,$AB$9,IF(K55=$AC$6,$AC$9,IF(K55=$AD$6,$AD$9))))),IF(J55=$Y$10,IF(K55=$Z$6,$Z$10,IF(K55=$AA$6,$AA$10,IF(K55=$AB$6,$AB$10,IF(K55=$AC$6,$AC$10,IF(K55=$AD$6,$AD$10))))),IF(J55=$Y$11,IF(K55=$Z$6,$Z$11,IF(K55=$AA$6,$AA$11,IF(K55=$AB$6,$AB$11,IF(K55=$AC$6,$AC$11,IF(K55=$AD$6,$AD$11))))),"")))))</f>
        <v>Moderado</v>
      </c>
      <c r="M55" s="217" t="str">
        <f t="shared" si="3"/>
        <v>Requiere Plan de Acción</v>
      </c>
      <c r="N55" s="217" t="str">
        <f t="shared" ref="N55:N71" si="18">+IF(L55="","",IF(OR(L55=$Z$14,L55=$Z$15,L55=$Z$16),$AA$14,IF(L55=$Z$17,$AA$17)))</f>
        <v>Reducir_mitigar_Transferir_Evitar</v>
      </c>
      <c r="O55" s="287" t="str">
        <f t="shared" si="4"/>
        <v>Reducir_mitigar_Transferir_Evitar</v>
      </c>
      <c r="P55" s="217" t="str">
        <f t="shared" si="5"/>
        <v>Reducir_mitigar_Transferir_Evitar</v>
      </c>
      <c r="Q55" s="287"/>
      <c r="R55" s="287"/>
      <c r="S55" s="288"/>
      <c r="T55" s="288"/>
    </row>
    <row r="56" spans="1:20" ht="127.5" x14ac:dyDescent="0.25">
      <c r="A56" s="216" t="str">
        <f>'2 CONTEXTO E IDENTIFICACIÓN'!A57</f>
        <v>R2GIP</v>
      </c>
      <c r="B56" s="217" t="str">
        <f>+'2 CONTEXTO E IDENTIFICACIÓN'!E57</f>
        <v>Posibilidad de afectación reputacional y económica por sanciones o multas de entes de control, detrimento patrimonial. O perdida de la certificación ACA debido a la disminución de la cobertura ocupacional en las actividades válidas para la redención de pena</v>
      </c>
      <c r="C56" s="289">
        <f>+'3 PROBABIL E IMPACTO INHERENTE'!E56</f>
        <v>0.6</v>
      </c>
      <c r="D56" s="289">
        <f>+'3 PROBABIL E IMPACTO INHERENTE'!M56</f>
        <v>0.6</v>
      </c>
      <c r="E56" s="270" t="str">
        <f>+'4 MAPA CALOR INHERENTE'!C56</f>
        <v>Media</v>
      </c>
      <c r="F56" s="270" t="str">
        <f>+'4 MAPA CALOR INHERENTE'!D56</f>
        <v>Moderado</v>
      </c>
      <c r="G56" s="217" t="str">
        <f>+'4 MAPA CALOR INHERENTE'!E56</f>
        <v>Moderado</v>
      </c>
      <c r="H56" s="269">
        <f>+'5 VALORACIÓN DEL CONTROL'!T156</f>
        <v>0.28000000000000003</v>
      </c>
      <c r="I56" s="218">
        <f>+'5 VALORACIÓN DEL CONTROL'!U156</f>
        <v>0.4</v>
      </c>
      <c r="J56" s="270" t="str">
        <f t="shared" si="15"/>
        <v>Baja</v>
      </c>
      <c r="K56" s="270" t="str">
        <f t="shared" si="16"/>
        <v>Menor</v>
      </c>
      <c r="L56" s="217" t="str">
        <f t="shared" si="17"/>
        <v>Moderado</v>
      </c>
      <c r="M56" s="217" t="str">
        <f t="shared" si="3"/>
        <v>Requiere Plan de Acción</v>
      </c>
      <c r="N56" s="217" t="str">
        <f t="shared" si="18"/>
        <v>Reducir_mitigar_Transferir_Evitar</v>
      </c>
      <c r="O56" s="287" t="str">
        <f t="shared" si="4"/>
        <v>Reducir_mitigar_Transferir_Evitar</v>
      </c>
      <c r="P56" s="217" t="str">
        <f t="shared" si="5"/>
        <v>Reducir_mitigar_Transferir_Evitar</v>
      </c>
      <c r="Q56" s="287"/>
      <c r="R56" s="287"/>
      <c r="S56" s="288"/>
      <c r="T56" s="288"/>
    </row>
    <row r="57" spans="1:20" ht="89.25" x14ac:dyDescent="0.25">
      <c r="A57" s="216" t="str">
        <f>'2 CONTEXTO E IDENTIFICACIÓN'!A58</f>
        <v>R3GIP</v>
      </c>
      <c r="B57" s="217" t="str">
        <f>+'2 CONTEXTO E IDENTIFICACIÓN'!E58</f>
        <v>Posibilidad de afectación reputacional por fugas o rescates dentro del sistema carcelario o durante traslados o remisiones debido a fallas en los procedimientos establecidos</v>
      </c>
      <c r="C57" s="289">
        <f>+'3 PROBABIL E IMPACTO INHERENTE'!E57</f>
        <v>0.6</v>
      </c>
      <c r="D57" s="289">
        <f>+'3 PROBABIL E IMPACTO INHERENTE'!M57</f>
        <v>0.4</v>
      </c>
      <c r="E57" s="270" t="str">
        <f>+'4 MAPA CALOR INHERENTE'!C57</f>
        <v>Media</v>
      </c>
      <c r="F57" s="270" t="str">
        <f>+'4 MAPA CALOR INHERENTE'!D57</f>
        <v>Menor</v>
      </c>
      <c r="G57" s="217" t="str">
        <f>+'4 MAPA CALOR INHERENTE'!E57</f>
        <v>Moderado</v>
      </c>
      <c r="H57" s="269">
        <f>+'5 VALORACIÓN DEL CONTROL'!T157</f>
        <v>0.28000000000000003</v>
      </c>
      <c r="I57" s="218">
        <f>+'5 VALORACIÓN DEL CONTROL'!U157</f>
        <v>0.4</v>
      </c>
      <c r="J57" s="270" t="str">
        <f t="shared" si="15"/>
        <v>Baja</v>
      </c>
      <c r="K57" s="270" t="str">
        <f t="shared" si="16"/>
        <v>Menor</v>
      </c>
      <c r="L57" s="217" t="str">
        <f t="shared" si="17"/>
        <v>Moderado</v>
      </c>
      <c r="M57" s="217" t="str">
        <f t="shared" si="3"/>
        <v>Requiere Plan de Acción</v>
      </c>
      <c r="N57" s="217" t="str">
        <f t="shared" si="18"/>
        <v>Reducir_mitigar_Transferir_Evitar</v>
      </c>
      <c r="O57" s="287" t="str">
        <f t="shared" si="4"/>
        <v>Reducir_mitigar_Transferir_Evitar</v>
      </c>
      <c r="P57" s="217" t="str">
        <f t="shared" si="5"/>
        <v>Reducir_mitigar_Transferir_Evitar</v>
      </c>
      <c r="Q57" s="287"/>
      <c r="R57" s="287"/>
      <c r="S57" s="288"/>
      <c r="T57" s="288"/>
    </row>
    <row r="58" spans="1:20" ht="165.75" x14ac:dyDescent="0.25">
      <c r="A58" s="216" t="str">
        <f>'2 CONTEXTO E IDENTIFICACIÓN'!A59</f>
        <v>R4GIP</v>
      </c>
      <c r="B58" s="217" t="str">
        <f>+'2 CONTEXTO E IDENTIFICACIÓN'!E59</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58" s="289">
        <f>+'3 PROBABIL E IMPACTO INHERENTE'!E58</f>
        <v>0.6</v>
      </c>
      <c r="D58" s="289">
        <f>+'3 PROBABIL E IMPACTO INHERENTE'!M58</f>
        <v>0.6</v>
      </c>
      <c r="E58" s="270" t="str">
        <f>+'4 MAPA CALOR INHERENTE'!C58</f>
        <v>Media</v>
      </c>
      <c r="F58" s="270" t="str">
        <f>+'4 MAPA CALOR INHERENTE'!D58</f>
        <v>Moderado</v>
      </c>
      <c r="G58" s="217" t="str">
        <f>+'4 MAPA CALOR INHERENTE'!E58</f>
        <v>Moderado</v>
      </c>
      <c r="H58" s="269">
        <f>+'5 VALORACIÓN DEL CONTROL'!T158</f>
        <v>0.19600000000000001</v>
      </c>
      <c r="I58" s="218">
        <f>+'5 VALORACIÓN DEL CONTROL'!U158</f>
        <v>0.4</v>
      </c>
      <c r="J58" s="270" t="str">
        <f t="shared" si="15"/>
        <v>Muy Baja</v>
      </c>
      <c r="K58" s="270" t="str">
        <f t="shared" si="16"/>
        <v>Menor</v>
      </c>
      <c r="L58" s="217" t="str">
        <f t="shared" si="17"/>
        <v>Bajo</v>
      </c>
      <c r="M58" s="217" t="str">
        <f t="shared" si="3"/>
        <v>No requiere Plan de Acción</v>
      </c>
      <c r="N58" s="217" t="str">
        <f t="shared" si="18"/>
        <v>Aceptar</v>
      </c>
      <c r="O58" s="287" t="str">
        <f t="shared" si="4"/>
        <v>Aceptar</v>
      </c>
      <c r="P58" s="217" t="str">
        <f t="shared" si="5"/>
        <v>Aceptar</v>
      </c>
      <c r="Q58" s="287"/>
      <c r="R58" s="287"/>
      <c r="S58" s="288"/>
      <c r="T58" s="288"/>
    </row>
    <row r="59" spans="1:20" ht="114.75" x14ac:dyDescent="0.25">
      <c r="A59" s="216" t="str">
        <f>'2 CONTEXTO E IDENTIFICACIÓN'!A60</f>
        <v>R5GIP</v>
      </c>
      <c r="B59" s="217" t="str">
        <f>+'2 CONTEXTO E IDENTIFICACIÓN'!E60</f>
        <v>Posibilidad de afectación reputacional y económica por demanda de los PPL, familiar, tercero o entes control debido al incumplimiento en la cobertura de los puestos de servicio y las actividades programadas</v>
      </c>
      <c r="C59" s="289">
        <f>+'3 PROBABIL E IMPACTO INHERENTE'!E59</f>
        <v>0.4</v>
      </c>
      <c r="D59" s="289">
        <f>+'3 PROBABIL E IMPACTO INHERENTE'!M59</f>
        <v>0.6</v>
      </c>
      <c r="E59" s="270" t="str">
        <f>+'4 MAPA CALOR INHERENTE'!C59</f>
        <v>Baja</v>
      </c>
      <c r="F59" s="270" t="str">
        <f>+'4 MAPA CALOR INHERENTE'!D59</f>
        <v>Moderado</v>
      </c>
      <c r="G59" s="217" t="str">
        <f>+'4 MAPA CALOR INHERENTE'!E59</f>
        <v>Moderado</v>
      </c>
      <c r="H59" s="269">
        <f>+'5 VALORACIÓN DEL CONTROL'!T159</f>
        <v>0.19600000000000001</v>
      </c>
      <c r="I59" s="218">
        <f>+'5 VALORACIÓN DEL CONTROL'!U159</f>
        <v>0.4</v>
      </c>
      <c r="J59" s="270" t="str">
        <f t="shared" si="15"/>
        <v>Muy Baja</v>
      </c>
      <c r="K59" s="270" t="str">
        <f t="shared" si="16"/>
        <v>Menor</v>
      </c>
      <c r="L59" s="217" t="str">
        <f t="shared" si="17"/>
        <v>Bajo</v>
      </c>
      <c r="M59" s="217" t="str">
        <f t="shared" si="3"/>
        <v>No requiere Plan de Acción</v>
      </c>
      <c r="N59" s="217" t="str">
        <f t="shared" si="18"/>
        <v>Aceptar</v>
      </c>
      <c r="O59" s="287" t="str">
        <f t="shared" si="4"/>
        <v>Aceptar</v>
      </c>
      <c r="P59" s="217" t="str">
        <f t="shared" si="5"/>
        <v>Aceptar</v>
      </c>
      <c r="Q59" s="287"/>
      <c r="R59" s="287"/>
      <c r="S59" s="288"/>
      <c r="T59" s="288"/>
    </row>
    <row r="60" spans="1:20" ht="127.5" x14ac:dyDescent="0.25">
      <c r="A60" s="216" t="str">
        <f>'2 CONTEXTO E IDENTIFICACIÓN'!A61</f>
        <v>R6GIP</v>
      </c>
      <c r="B60" s="217" t="str">
        <f>+'2 CONTEXTO E IDENTIFICACIÓN'!E61</f>
        <v>Posibilidad de afectación económica por demanda de los PPL, familiar, tercero o entes control  debido a falencias en seguridad y deficiencia en los tiempos de reacción a los eventos que atenten contra la seguridad de las PPL/Funcionarios/Guardia.</v>
      </c>
      <c r="C60" s="289">
        <f>+'3 PROBABIL E IMPACTO INHERENTE'!E60</f>
        <v>0.6</v>
      </c>
      <c r="D60" s="289">
        <f>+'3 PROBABIL E IMPACTO INHERENTE'!M60</f>
        <v>0.6</v>
      </c>
      <c r="E60" s="270" t="str">
        <f>+'4 MAPA CALOR INHERENTE'!C60</f>
        <v>Media</v>
      </c>
      <c r="F60" s="270" t="str">
        <f>+'4 MAPA CALOR INHERENTE'!D60</f>
        <v>Moderado</v>
      </c>
      <c r="G60" s="217" t="str">
        <f>+'4 MAPA CALOR INHERENTE'!E60</f>
        <v>Moderado</v>
      </c>
      <c r="H60" s="269">
        <f>+'5 VALORACIÓN DEL CONTROL'!T160</f>
        <v>0.19600000000000001</v>
      </c>
      <c r="I60" s="218">
        <f>+'5 VALORACIÓN DEL CONTROL'!U160</f>
        <v>0.4</v>
      </c>
      <c r="J60" s="270" t="str">
        <f t="shared" si="15"/>
        <v>Muy Baja</v>
      </c>
      <c r="K60" s="270" t="str">
        <f t="shared" si="16"/>
        <v>Menor</v>
      </c>
      <c r="L60" s="217" t="str">
        <f t="shared" si="17"/>
        <v>Bajo</v>
      </c>
      <c r="M60" s="217" t="str">
        <f t="shared" si="3"/>
        <v>No requiere Plan de Acción</v>
      </c>
      <c r="N60" s="217" t="str">
        <f t="shared" si="18"/>
        <v>Aceptar</v>
      </c>
      <c r="O60" s="287" t="str">
        <f t="shared" si="4"/>
        <v>Aceptar</v>
      </c>
      <c r="P60" s="217" t="str">
        <f t="shared" si="5"/>
        <v>Aceptar</v>
      </c>
      <c r="Q60" s="287"/>
      <c r="R60" s="287"/>
      <c r="S60" s="288"/>
      <c r="T60" s="288"/>
    </row>
    <row r="61" spans="1:20" ht="76.5" x14ac:dyDescent="0.25">
      <c r="A61" s="216" t="str">
        <f>'2 CONTEXTO E IDENTIFICACIÓN'!A62</f>
        <v>R7GIP</v>
      </c>
      <c r="B61" s="217" t="str">
        <f>+'2 CONTEXTO E IDENTIFICACIÓN'!E62</f>
        <v>Posibilidad de afectación reputacional por sanción disciplinaria  debido a fuga/rescates o falencia en la seguridad dentro del sistema penitenciario</v>
      </c>
      <c r="C61" s="289">
        <f>+'3 PROBABIL E IMPACTO INHERENTE'!E61</f>
        <v>0.4</v>
      </c>
      <c r="D61" s="289">
        <f>+'3 PROBABIL E IMPACTO INHERENTE'!M61</f>
        <v>0.8</v>
      </c>
      <c r="E61" s="270" t="str">
        <f>+'4 MAPA CALOR INHERENTE'!C61</f>
        <v>Baja</v>
      </c>
      <c r="F61" s="270" t="str">
        <f>+'4 MAPA CALOR INHERENTE'!D61</f>
        <v>Mayor</v>
      </c>
      <c r="G61" s="217" t="str">
        <f>+'4 MAPA CALOR INHERENTE'!E61</f>
        <v>Alto</v>
      </c>
      <c r="H61" s="269">
        <f>+'5 VALORACIÓN DEL CONTROL'!T161</f>
        <v>0.19600000000000001</v>
      </c>
      <c r="I61" s="218">
        <f>+'5 VALORACIÓN DEL CONTROL'!U161</f>
        <v>0.4</v>
      </c>
      <c r="J61" s="270" t="str">
        <f t="shared" si="15"/>
        <v>Muy Baja</v>
      </c>
      <c r="K61" s="270" t="str">
        <f t="shared" si="16"/>
        <v>Menor</v>
      </c>
      <c r="L61" s="217" t="str">
        <f t="shared" si="17"/>
        <v>Bajo</v>
      </c>
      <c r="M61" s="217" t="str">
        <f t="shared" si="3"/>
        <v>No requiere Plan de Acción</v>
      </c>
      <c r="N61" s="217" t="str">
        <f t="shared" si="18"/>
        <v>Aceptar</v>
      </c>
      <c r="O61" s="287" t="str">
        <f t="shared" si="4"/>
        <v>Aceptar</v>
      </c>
      <c r="P61" s="217" t="str">
        <f t="shared" si="5"/>
        <v>Aceptar</v>
      </c>
      <c r="Q61" s="287"/>
      <c r="R61" s="287"/>
      <c r="S61" s="288"/>
      <c r="T61" s="288"/>
    </row>
    <row r="62" spans="1:20" ht="76.5" x14ac:dyDescent="0.25">
      <c r="A62" s="216" t="str">
        <f>'2 CONTEXTO E IDENTIFICACIÓN'!A63</f>
        <v>R8GIP</v>
      </c>
      <c r="B62" s="217" t="str">
        <f>+'2 CONTEXTO E IDENTIFICACIÓN'!E63</f>
        <v>Posibilidad de afectación reputacional por requerimientos de entes de control debido a la pérdida de la confidencialidad de la información</v>
      </c>
      <c r="C62" s="289">
        <f>+'3 PROBABIL E IMPACTO INHERENTE'!E62</f>
        <v>0.6</v>
      </c>
      <c r="D62" s="289">
        <f>+'3 PROBABIL E IMPACTO INHERENTE'!M62</f>
        <v>0.8</v>
      </c>
      <c r="E62" s="270" t="str">
        <f>+'4 MAPA CALOR INHERENTE'!C62</f>
        <v>Media</v>
      </c>
      <c r="F62" s="270" t="str">
        <f>+'4 MAPA CALOR INHERENTE'!D62</f>
        <v>Mayor</v>
      </c>
      <c r="G62" s="217" t="str">
        <f>+'4 MAPA CALOR INHERENTE'!E62</f>
        <v>Alto</v>
      </c>
      <c r="H62" s="269">
        <f>+'5 VALORACIÓN DEL CONTROL'!T162</f>
        <v>0.19600000000000001</v>
      </c>
      <c r="I62" s="218">
        <f>+'5 VALORACIÓN DEL CONTROL'!U162</f>
        <v>0.4</v>
      </c>
      <c r="J62" s="270" t="str">
        <f t="shared" si="15"/>
        <v>Muy Baja</v>
      </c>
      <c r="K62" s="270" t="str">
        <f t="shared" si="16"/>
        <v>Menor</v>
      </c>
      <c r="L62" s="217" t="str">
        <f t="shared" si="17"/>
        <v>Bajo</v>
      </c>
      <c r="M62" s="217" t="str">
        <f t="shared" si="3"/>
        <v>No requiere Plan de Acción</v>
      </c>
      <c r="N62" s="217" t="str">
        <f t="shared" si="18"/>
        <v>Aceptar</v>
      </c>
      <c r="O62" s="287" t="str">
        <f t="shared" si="4"/>
        <v>Aceptar</v>
      </c>
      <c r="P62" s="217" t="str">
        <f t="shared" si="5"/>
        <v>Aceptar</v>
      </c>
      <c r="Q62" s="287"/>
      <c r="R62" s="287"/>
      <c r="S62" s="288"/>
      <c r="T62" s="288"/>
    </row>
    <row r="63" spans="1:20" ht="89.25" x14ac:dyDescent="0.25">
      <c r="A63" s="216" t="str">
        <f>'2 CONTEXTO E IDENTIFICACIÓN'!A64</f>
        <v>R9GIP</v>
      </c>
      <c r="B63" s="217" t="str">
        <f>+'2 CONTEXTO E IDENTIFICACIÓN'!E64</f>
        <v xml:space="preserve">Posibilidad de afectación reputacional por requerimientos de entes de control y autoridades judiciales debido al vencimiento de trámites Jurídicos. </v>
      </c>
      <c r="C63" s="289">
        <f>+'3 PROBABIL E IMPACTO INHERENTE'!E63</f>
        <v>0.6</v>
      </c>
      <c r="D63" s="289">
        <f>+'3 PROBABIL E IMPACTO INHERENTE'!M63</f>
        <v>0.8</v>
      </c>
      <c r="E63" s="270" t="str">
        <f>+'4 MAPA CALOR INHERENTE'!C63</f>
        <v>Media</v>
      </c>
      <c r="F63" s="270" t="str">
        <f>+'4 MAPA CALOR INHERENTE'!D63</f>
        <v>Mayor</v>
      </c>
      <c r="G63" s="217" t="str">
        <f>+'4 MAPA CALOR INHERENTE'!E63</f>
        <v>Alto</v>
      </c>
      <c r="H63" s="269">
        <f>+'5 VALORACIÓN DEL CONTROL'!T163</f>
        <v>0.28000000000000003</v>
      </c>
      <c r="I63" s="218">
        <f>+'5 VALORACIÓN DEL CONTROL'!U163</f>
        <v>0.4</v>
      </c>
      <c r="J63" s="270" t="str">
        <f t="shared" si="15"/>
        <v>Baja</v>
      </c>
      <c r="K63" s="270" t="str">
        <f t="shared" si="16"/>
        <v>Menor</v>
      </c>
      <c r="L63" s="217" t="str">
        <f t="shared" si="17"/>
        <v>Moderado</v>
      </c>
      <c r="M63" s="217" t="str">
        <f t="shared" si="3"/>
        <v>Requiere Plan de Acción</v>
      </c>
      <c r="N63" s="217" t="str">
        <f t="shared" si="18"/>
        <v>Reducir_mitigar_Transferir_Evitar</v>
      </c>
      <c r="O63" s="287" t="str">
        <f t="shared" si="4"/>
        <v>Reducir_mitigar_Transferir_Evitar</v>
      </c>
      <c r="P63" s="217" t="str">
        <f t="shared" si="5"/>
        <v>Reducir_mitigar_Transferir_Evitar</v>
      </c>
      <c r="Q63" s="287"/>
      <c r="R63" s="287"/>
      <c r="S63" s="288"/>
      <c r="T63" s="288"/>
    </row>
    <row r="64" spans="1:20" ht="89.25" x14ac:dyDescent="0.25">
      <c r="A64" s="216" t="str">
        <f>'2 CONTEXTO E IDENTIFICACIÓN'!A65</f>
        <v>R10GIP</v>
      </c>
      <c r="B64" s="217" t="str">
        <f>+'2 CONTEXTO E IDENTIFICACIÓN'!E65</f>
        <v xml:space="preserve">Posibilidad de afectación reputacional por requerimientos de entes de control y autoridades judiciales debido a la prescripción de trámites Jurídicos. </v>
      </c>
      <c r="C64" s="289">
        <f>+'3 PROBABIL E IMPACTO INHERENTE'!E64</f>
        <v>0.6</v>
      </c>
      <c r="D64" s="289">
        <f>+'3 PROBABIL E IMPACTO INHERENTE'!M64</f>
        <v>0.8</v>
      </c>
      <c r="E64" s="270" t="str">
        <f>+'4 MAPA CALOR INHERENTE'!C64</f>
        <v>Media</v>
      </c>
      <c r="F64" s="270" t="str">
        <f>+'4 MAPA CALOR INHERENTE'!D64</f>
        <v>Mayor</v>
      </c>
      <c r="G64" s="217" t="str">
        <f>+'4 MAPA CALOR INHERENTE'!E64</f>
        <v>Alto</v>
      </c>
      <c r="H64" s="269">
        <f>+'5 VALORACIÓN DEL CONTROL'!T164</f>
        <v>0.28000000000000003</v>
      </c>
      <c r="I64" s="218">
        <f>+'5 VALORACIÓN DEL CONTROL'!U164</f>
        <v>0.4</v>
      </c>
      <c r="J64" s="270" t="str">
        <f t="shared" si="15"/>
        <v>Baja</v>
      </c>
      <c r="K64" s="270" t="str">
        <f t="shared" si="16"/>
        <v>Menor</v>
      </c>
      <c r="L64" s="217" t="str">
        <f t="shared" si="17"/>
        <v>Moderado</v>
      </c>
      <c r="M64" s="217" t="str">
        <f t="shared" si="3"/>
        <v>Requiere Plan de Acción</v>
      </c>
      <c r="N64" s="217" t="str">
        <f t="shared" si="18"/>
        <v>Reducir_mitigar_Transferir_Evitar</v>
      </c>
      <c r="O64" s="287" t="str">
        <f t="shared" si="4"/>
        <v>Reducir_mitigar_Transferir_Evitar</v>
      </c>
      <c r="P64" s="217" t="str">
        <f t="shared" si="5"/>
        <v>Reducir_mitigar_Transferir_Evitar</v>
      </c>
      <c r="Q64" s="287"/>
      <c r="R64" s="287"/>
      <c r="S64" s="288"/>
      <c r="T64" s="288"/>
    </row>
    <row r="65" spans="1:20" ht="89.25" x14ac:dyDescent="0.25">
      <c r="A65" s="216" t="str">
        <f>'2 CONTEXTO E IDENTIFICACIÓN'!A66</f>
        <v>R11GIP</v>
      </c>
      <c r="B65" s="217" t="str">
        <f>+'2 CONTEXTO E IDENTIFICACIÓN'!E66</f>
        <v>Posibilidad de afectación reputacional por requerimientos de entes de control y autoridades judiciales  debido a permitir la prolongación Ilícita de la libertad</v>
      </c>
      <c r="C65" s="289">
        <f>+'3 PROBABIL E IMPACTO INHERENTE'!E65</f>
        <v>0.6</v>
      </c>
      <c r="D65" s="289">
        <f>+'3 PROBABIL E IMPACTO INHERENTE'!M65</f>
        <v>0.8</v>
      </c>
      <c r="E65" s="270" t="str">
        <f>+'4 MAPA CALOR INHERENTE'!C65</f>
        <v>Media</v>
      </c>
      <c r="F65" s="270" t="str">
        <f>+'4 MAPA CALOR INHERENTE'!D65</f>
        <v>Mayor</v>
      </c>
      <c r="G65" s="217" t="str">
        <f>+'4 MAPA CALOR INHERENTE'!E65</f>
        <v>Alto</v>
      </c>
      <c r="H65" s="269">
        <f>+'5 VALORACIÓN DEL CONTROL'!T165</f>
        <v>0.28000000000000003</v>
      </c>
      <c r="I65" s="218">
        <f>+'5 VALORACIÓN DEL CONTROL'!U165</f>
        <v>0.4</v>
      </c>
      <c r="J65" s="270" t="str">
        <f t="shared" si="15"/>
        <v>Baja</v>
      </c>
      <c r="K65" s="270" t="str">
        <f t="shared" si="16"/>
        <v>Menor</v>
      </c>
      <c r="L65" s="217" t="str">
        <f t="shared" si="17"/>
        <v>Moderado</v>
      </c>
      <c r="M65" s="217" t="str">
        <f t="shared" si="3"/>
        <v>Requiere Plan de Acción</v>
      </c>
      <c r="N65" s="217" t="str">
        <f t="shared" si="18"/>
        <v>Reducir_mitigar_Transferir_Evitar</v>
      </c>
      <c r="O65" s="287" t="str">
        <f t="shared" si="4"/>
        <v>Reducir_mitigar_Transferir_Evitar</v>
      </c>
      <c r="P65" s="217" t="str">
        <f t="shared" si="5"/>
        <v>Reducir_mitigar_Transferir_Evitar</v>
      </c>
      <c r="Q65" s="287"/>
      <c r="R65" s="287"/>
      <c r="S65" s="288"/>
      <c r="T65" s="288"/>
    </row>
    <row r="66" spans="1:20" ht="114.75" x14ac:dyDescent="0.25">
      <c r="A66" s="216" t="str">
        <f>'2 CONTEXTO E IDENTIFICACIÓN'!A67</f>
        <v>R12GIP</v>
      </c>
      <c r="B66" s="217" t="str">
        <f>+'2 CONTEXTO E IDENTIFICACIÓN'!E67</f>
        <v>Posibilidad de afectación reputacional por requerimientos de entes de control y autoridades judiciales debido a Hojas de vida incompletas, desactualizadas o imprecisas (Física o en el aplicativo SISIPEC WEB)</v>
      </c>
      <c r="C66" s="289">
        <f>+'3 PROBABIL E IMPACTO INHERENTE'!E66</f>
        <v>0.6</v>
      </c>
      <c r="D66" s="289">
        <f>+'3 PROBABIL E IMPACTO INHERENTE'!M66</f>
        <v>0.8</v>
      </c>
      <c r="E66" s="270" t="str">
        <f>+'4 MAPA CALOR INHERENTE'!C66</f>
        <v>Media</v>
      </c>
      <c r="F66" s="270" t="str">
        <f>+'4 MAPA CALOR INHERENTE'!D66</f>
        <v>Mayor</v>
      </c>
      <c r="G66" s="217" t="str">
        <f>+'4 MAPA CALOR INHERENTE'!E66</f>
        <v>Alto</v>
      </c>
      <c r="H66" s="269">
        <f>+'5 VALORACIÓN DEL CONTROL'!T166</f>
        <v>0.28000000000000003</v>
      </c>
      <c r="I66" s="218">
        <f>+'5 VALORACIÓN DEL CONTROL'!U166</f>
        <v>0.4</v>
      </c>
      <c r="J66" s="270" t="str">
        <f t="shared" si="15"/>
        <v>Baja</v>
      </c>
      <c r="K66" s="270" t="str">
        <f t="shared" si="16"/>
        <v>Menor</v>
      </c>
      <c r="L66" s="217" t="str">
        <f t="shared" si="17"/>
        <v>Moderado</v>
      </c>
      <c r="M66" s="217" t="str">
        <f t="shared" si="3"/>
        <v>Requiere Plan de Acción</v>
      </c>
      <c r="N66" s="217" t="str">
        <f t="shared" si="18"/>
        <v>Reducir_mitigar_Transferir_Evitar</v>
      </c>
      <c r="O66" s="287" t="str">
        <f t="shared" si="4"/>
        <v>Reducir_mitigar_Transferir_Evitar</v>
      </c>
      <c r="P66" s="217" t="str">
        <f t="shared" si="5"/>
        <v>Reducir_mitigar_Transferir_Evitar</v>
      </c>
      <c r="Q66" s="287"/>
      <c r="R66" s="287"/>
      <c r="S66" s="288"/>
      <c r="T66" s="288"/>
    </row>
    <row r="67" spans="1:20" ht="114.75" x14ac:dyDescent="0.25">
      <c r="A67" s="216" t="str">
        <f>'2 CONTEXTO E IDENTIFICACIÓN'!A68</f>
        <v>R13GIP</v>
      </c>
      <c r="B67" s="217" t="str">
        <f>+'2 CONTEXTO E IDENTIFICACIÓN'!E68</f>
        <v>Posibilidad de afectación reputacional por requerimientos de entes de control y autoridades judiciales debido a conceder u otorgar libertad o trasladar a una PPL sin el debido cumplimiento de los requisitos legales.</v>
      </c>
      <c r="C67" s="289">
        <f>+'3 PROBABIL E IMPACTO INHERENTE'!E67</f>
        <v>0.6</v>
      </c>
      <c r="D67" s="289">
        <f>+'3 PROBABIL E IMPACTO INHERENTE'!M67</f>
        <v>0.8</v>
      </c>
      <c r="E67" s="270" t="str">
        <f>+'4 MAPA CALOR INHERENTE'!C67</f>
        <v>Media</v>
      </c>
      <c r="F67" s="270" t="str">
        <f>+'4 MAPA CALOR INHERENTE'!D67</f>
        <v>Mayor</v>
      </c>
      <c r="G67" s="217" t="str">
        <f>+'4 MAPA CALOR INHERENTE'!E67</f>
        <v>Alto</v>
      </c>
      <c r="H67" s="269">
        <f>+'5 VALORACIÓN DEL CONTROL'!T167</f>
        <v>0.28000000000000003</v>
      </c>
      <c r="I67" s="218">
        <f>+'5 VALORACIÓN DEL CONTROL'!U167</f>
        <v>0.4</v>
      </c>
      <c r="J67" s="270" t="str">
        <f t="shared" si="15"/>
        <v>Baja</v>
      </c>
      <c r="K67" s="270" t="str">
        <f t="shared" si="16"/>
        <v>Menor</v>
      </c>
      <c r="L67" s="217" t="str">
        <f t="shared" si="17"/>
        <v>Moderado</v>
      </c>
      <c r="M67" s="217" t="str">
        <f t="shared" si="3"/>
        <v>Requiere Plan de Acción</v>
      </c>
      <c r="N67" s="217" t="str">
        <f t="shared" si="18"/>
        <v>Reducir_mitigar_Transferir_Evitar</v>
      </c>
      <c r="O67" s="287" t="str">
        <f t="shared" si="4"/>
        <v>Reducir_mitigar_Transferir_Evitar</v>
      </c>
      <c r="P67" s="217" t="str">
        <f t="shared" si="5"/>
        <v>Reducir_mitigar_Transferir_Evitar</v>
      </c>
      <c r="Q67" s="287"/>
      <c r="R67" s="287"/>
      <c r="S67" s="288"/>
      <c r="T67" s="288"/>
    </row>
    <row r="68" spans="1:20" ht="76.5" x14ac:dyDescent="0.25">
      <c r="A68" s="216" t="str">
        <f>'2 CONTEXTO E IDENTIFICACIÓN'!A69</f>
        <v>R14GIP</v>
      </c>
      <c r="B68" s="217" t="str">
        <f>+'2 CONTEXTO E IDENTIFICACIÓN'!E69</f>
        <v xml:space="preserve">Posibilidad de afectación reputacional por requerimientos de entes de control y autoridades judiciales  debido a la privación ilegal de la libertad </v>
      </c>
      <c r="C68" s="289">
        <f>+'3 PROBABIL E IMPACTO INHERENTE'!E68</f>
        <v>0.6</v>
      </c>
      <c r="D68" s="289">
        <f>+'3 PROBABIL E IMPACTO INHERENTE'!M68</f>
        <v>0.8</v>
      </c>
      <c r="E68" s="270" t="str">
        <f>+'4 MAPA CALOR INHERENTE'!C68</f>
        <v>Media</v>
      </c>
      <c r="F68" s="270" t="str">
        <f>+'4 MAPA CALOR INHERENTE'!D68</f>
        <v>Mayor</v>
      </c>
      <c r="G68" s="217" t="str">
        <f>+'4 MAPA CALOR INHERENTE'!E68</f>
        <v>Alto</v>
      </c>
      <c r="H68" s="269">
        <f>+'5 VALORACIÓN DEL CONTROL'!T168</f>
        <v>0.28000000000000003</v>
      </c>
      <c r="I68" s="218">
        <f>+'5 VALORACIÓN DEL CONTROL'!U168</f>
        <v>0.4</v>
      </c>
      <c r="J68" s="270" t="str">
        <f t="shared" si="15"/>
        <v>Baja</v>
      </c>
      <c r="K68" s="270" t="str">
        <f t="shared" si="16"/>
        <v>Menor</v>
      </c>
      <c r="L68" s="217" t="str">
        <f t="shared" si="17"/>
        <v>Moderado</v>
      </c>
      <c r="M68" s="217" t="str">
        <f t="shared" si="3"/>
        <v>Requiere Plan de Acción</v>
      </c>
      <c r="N68" s="217" t="str">
        <f t="shared" si="18"/>
        <v>Reducir_mitigar_Transferir_Evitar</v>
      </c>
      <c r="O68" s="287" t="str">
        <f t="shared" si="4"/>
        <v>Reducir_mitigar_Transferir_Evitar</v>
      </c>
      <c r="P68" s="217" t="str">
        <f t="shared" si="5"/>
        <v>Reducir_mitigar_Transferir_Evitar</v>
      </c>
      <c r="Q68" s="287"/>
      <c r="R68" s="287"/>
      <c r="S68" s="288"/>
      <c r="T68" s="288"/>
    </row>
    <row r="69" spans="1:20" ht="178.5" x14ac:dyDescent="0.25">
      <c r="A69" s="216" t="str">
        <f>'2 CONTEXTO E IDENTIFICACIÓN'!A70</f>
        <v>R1GCI</v>
      </c>
      <c r="B69" s="217" t="str">
        <f>+'2 CONTEXTO E IDENTIFICACIÓN'!E70</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69" s="289">
        <f>+'3 PROBABIL E IMPACTO INHERENTE'!E69</f>
        <v>0.6</v>
      </c>
      <c r="D69" s="289">
        <f>+'3 PROBABIL E IMPACTO INHERENTE'!M69</f>
        <v>0.4</v>
      </c>
      <c r="E69" s="270" t="str">
        <f>+'4 MAPA CALOR INHERENTE'!C69</f>
        <v>Media</v>
      </c>
      <c r="F69" s="270" t="str">
        <f>+'4 MAPA CALOR INHERENTE'!D69</f>
        <v>Menor</v>
      </c>
      <c r="G69" s="217" t="str">
        <f>+'4 MAPA CALOR INHERENTE'!E69</f>
        <v>Moderado</v>
      </c>
      <c r="H69" s="269">
        <f>+'5 VALORACIÓN DEL CONTROL'!T169</f>
        <v>0.36</v>
      </c>
      <c r="I69" s="218">
        <f>+'5 VALORACIÓN DEL CONTROL'!U169</f>
        <v>0.4</v>
      </c>
      <c r="J69" s="270" t="str">
        <f t="shared" si="15"/>
        <v>Baja</v>
      </c>
      <c r="K69" s="270" t="str">
        <f t="shared" si="16"/>
        <v>Menor</v>
      </c>
      <c r="L69" s="217" t="str">
        <f t="shared" si="17"/>
        <v>Moderado</v>
      </c>
      <c r="M69" s="217" t="str">
        <f t="shared" si="3"/>
        <v>Requiere Plan de Acción</v>
      </c>
      <c r="N69" s="217" t="str">
        <f t="shared" si="18"/>
        <v>Reducir_mitigar_Transferir_Evitar</v>
      </c>
      <c r="O69" s="287" t="str">
        <f t="shared" si="4"/>
        <v>Reducir_mitigar_Transferir_Evitar</v>
      </c>
      <c r="P69" s="217" t="str">
        <f t="shared" si="5"/>
        <v>Reducir_mitigar_Transferir_Evitar</v>
      </c>
      <c r="Q69" s="287"/>
      <c r="R69" s="287"/>
      <c r="S69" s="288"/>
      <c r="T69" s="288"/>
    </row>
    <row r="70" spans="1:20" ht="140.25" x14ac:dyDescent="0.25">
      <c r="A70" s="216" t="str">
        <f>'2 CONTEXTO E IDENTIFICACIÓN'!A71</f>
        <v>R1GTS</v>
      </c>
      <c r="B70" s="217" t="str">
        <f>+'2 CONTEXTO E IDENTIFICACIÓN'!E71</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0" s="289">
        <f>+'3 PROBABIL E IMPACTO INHERENTE'!E70</f>
        <v>0.4</v>
      </c>
      <c r="D70" s="289">
        <f>+'3 PROBABIL E IMPACTO INHERENTE'!M70</f>
        <v>0.6</v>
      </c>
      <c r="E70" s="270" t="str">
        <f>+'4 MAPA CALOR INHERENTE'!C70</f>
        <v>Baja</v>
      </c>
      <c r="F70" s="270" t="str">
        <f>+'4 MAPA CALOR INHERENTE'!D70</f>
        <v>Moderado</v>
      </c>
      <c r="G70" s="217" t="str">
        <f>+'4 MAPA CALOR INHERENTE'!E70</f>
        <v>Moderado</v>
      </c>
      <c r="H70" s="269">
        <f>+'5 VALORACIÓN DEL CONTROL'!T170</f>
        <v>0.36</v>
      </c>
      <c r="I70" s="218">
        <f>+'5 VALORACIÓN DEL CONTROL'!U170</f>
        <v>0.4</v>
      </c>
      <c r="J70" s="270" t="str">
        <f t="shared" si="15"/>
        <v>Baja</v>
      </c>
      <c r="K70" s="270" t="str">
        <f t="shared" si="16"/>
        <v>Menor</v>
      </c>
      <c r="L70" s="217" t="str">
        <f t="shared" si="17"/>
        <v>Moderado</v>
      </c>
      <c r="M70" s="217" t="str">
        <f t="shared" si="3"/>
        <v>Requiere Plan de Acción</v>
      </c>
      <c r="N70" s="217" t="str">
        <f t="shared" si="18"/>
        <v>Reducir_mitigar_Transferir_Evitar</v>
      </c>
      <c r="O70" s="287" t="str">
        <f t="shared" si="4"/>
        <v>Reducir_mitigar_Transferir_Evitar</v>
      </c>
      <c r="P70" s="217" t="str">
        <f t="shared" si="5"/>
        <v>Reducir_mitigar_Transferir_Evitar</v>
      </c>
      <c r="Q70" s="287"/>
      <c r="R70" s="287"/>
      <c r="S70" s="288"/>
      <c r="T70" s="288"/>
    </row>
    <row r="71" spans="1:20" ht="267.75" x14ac:dyDescent="0.25">
      <c r="A71" s="216" t="str">
        <f>'2 CONTEXTO E IDENTIFICACIÓN'!A72</f>
        <v>R2GTS</v>
      </c>
      <c r="B71" s="217" t="str">
        <f>+'2 CONTEXTO E IDENTIFICACIÓN'!E72</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1" s="289">
        <f>+'3 PROBABIL E IMPACTO INHERENTE'!E71</f>
        <v>0.2</v>
      </c>
      <c r="D71" s="289">
        <f>+'3 PROBABIL E IMPACTO INHERENTE'!M71</f>
        <v>0.6</v>
      </c>
      <c r="E71" s="270" t="str">
        <f>+'4 MAPA CALOR INHERENTE'!C71</f>
        <v>Muy Baja</v>
      </c>
      <c r="F71" s="270" t="str">
        <f>+'4 MAPA CALOR INHERENTE'!D71</f>
        <v>Moderado</v>
      </c>
      <c r="G71" s="217" t="str">
        <f>+'4 MAPA CALOR INHERENTE'!E71</f>
        <v>Moderado</v>
      </c>
      <c r="H71" s="269">
        <f>+'5 VALORACIÓN DEL CONTROL'!T171</f>
        <v>0.36</v>
      </c>
      <c r="I71" s="218">
        <f>+'5 VALORACIÓN DEL CONTROL'!U171</f>
        <v>0.4</v>
      </c>
      <c r="J71" s="270" t="str">
        <f t="shared" si="15"/>
        <v>Baja</v>
      </c>
      <c r="K71" s="270" t="str">
        <f t="shared" si="16"/>
        <v>Menor</v>
      </c>
      <c r="L71" s="217" t="str">
        <f t="shared" si="17"/>
        <v>Moderado</v>
      </c>
      <c r="M71" s="217" t="str">
        <f t="shared" ref="M71" si="19">+IF($N71="","",IF($N71=$AA$14,$AB$14,IF($N71=$AA$17,$AB$17)))</f>
        <v>Requiere Plan de Acción</v>
      </c>
      <c r="N71" s="217" t="str">
        <f t="shared" si="18"/>
        <v>Reducir_mitigar_Transferir_Evitar</v>
      </c>
      <c r="O71" s="287" t="str">
        <f t="shared" si="4"/>
        <v>Reducir_mitigar_Transferir_Evitar</v>
      </c>
      <c r="P71" s="217" t="str">
        <f t="shared" ref="P71" si="20">+IF($M71="","",IF($M71=$AB$17,$AA$17,$O71))</f>
        <v>Reducir_mitigar_Transferir_Evitar</v>
      </c>
      <c r="Q71" s="287"/>
      <c r="R71" s="287"/>
      <c r="S71" s="288"/>
      <c r="T71" s="288"/>
    </row>
    <row r="72" spans="1:20" x14ac:dyDescent="0.25">
      <c r="A72" s="216"/>
      <c r="B72" s="217"/>
      <c r="C72" s="289"/>
      <c r="D72" s="289"/>
      <c r="E72" s="270"/>
      <c r="F72" s="270"/>
      <c r="G72" s="217"/>
      <c r="H72" s="269"/>
      <c r="I72" s="218"/>
      <c r="J72" s="270"/>
      <c r="K72" s="270"/>
      <c r="L72" s="217"/>
      <c r="M72" s="217"/>
      <c r="N72" s="217"/>
      <c r="O72" s="287"/>
      <c r="P72" s="217"/>
      <c r="Q72" s="287"/>
      <c r="R72" s="287"/>
      <c r="S72" s="288"/>
      <c r="T72" s="288"/>
    </row>
    <row r="73" spans="1:20" x14ac:dyDescent="0.25">
      <c r="A73" s="216"/>
      <c r="B73" s="217"/>
      <c r="C73" s="289"/>
      <c r="D73" s="289"/>
      <c r="E73" s="270"/>
      <c r="F73" s="270"/>
      <c r="G73" s="217"/>
      <c r="H73" s="269"/>
      <c r="I73" s="218"/>
      <c r="J73" s="270"/>
      <c r="K73" s="270"/>
      <c r="L73" s="217"/>
      <c r="M73" s="217"/>
      <c r="N73" s="217"/>
      <c r="O73" s="287"/>
      <c r="P73" s="217"/>
      <c r="Q73" s="287"/>
      <c r="R73" s="287"/>
      <c r="S73" s="288"/>
      <c r="T73" s="288"/>
    </row>
    <row r="74" spans="1:20" x14ac:dyDescent="0.25">
      <c r="A74" s="216"/>
      <c r="B74" s="217"/>
      <c r="C74" s="289"/>
      <c r="D74" s="289"/>
      <c r="E74" s="270"/>
      <c r="F74" s="270"/>
      <c r="G74" s="217"/>
      <c r="H74" s="269"/>
      <c r="I74" s="218"/>
      <c r="J74" s="270"/>
      <c r="K74" s="270"/>
      <c r="L74" s="217"/>
      <c r="M74" s="217"/>
      <c r="N74" s="217"/>
      <c r="O74" s="287"/>
      <c r="P74" s="217"/>
      <c r="Q74" s="287"/>
      <c r="R74" s="287"/>
      <c r="S74" s="288"/>
      <c r="T74" s="288"/>
    </row>
    <row r="75" spans="1:20" x14ac:dyDescent="0.25">
      <c r="A75" s="216"/>
      <c r="B75" s="217"/>
      <c r="C75" s="289"/>
      <c r="D75" s="289"/>
      <c r="E75" s="270"/>
      <c r="F75" s="270"/>
      <c r="G75" s="217"/>
      <c r="H75" s="269"/>
      <c r="I75" s="218"/>
      <c r="J75" s="270"/>
      <c r="K75" s="270"/>
      <c r="L75" s="217"/>
      <c r="M75" s="217"/>
      <c r="N75" s="217"/>
      <c r="O75" s="287"/>
      <c r="P75" s="217"/>
      <c r="Q75" s="287"/>
      <c r="R75" s="287"/>
      <c r="S75" s="288"/>
      <c r="T75" s="288"/>
    </row>
    <row r="76" spans="1:20" x14ac:dyDescent="0.25">
      <c r="A76" s="216"/>
      <c r="B76" s="217"/>
      <c r="C76" s="289"/>
      <c r="D76" s="289"/>
      <c r="E76" s="270"/>
      <c r="F76" s="270"/>
      <c r="G76" s="217"/>
      <c r="H76" s="269"/>
      <c r="I76" s="218"/>
      <c r="J76" s="270"/>
      <c r="K76" s="270"/>
      <c r="L76" s="217"/>
      <c r="M76" s="217"/>
      <c r="N76" s="217"/>
      <c r="O76" s="287"/>
      <c r="P76" s="217"/>
      <c r="Q76" s="287"/>
      <c r="R76" s="287"/>
      <c r="S76" s="288"/>
      <c r="T76" s="288"/>
    </row>
    <row r="77" spans="1:20" x14ac:dyDescent="0.25">
      <c r="A77" s="216"/>
      <c r="B77" s="217"/>
      <c r="C77" s="289"/>
      <c r="D77" s="289"/>
      <c r="E77" s="270"/>
      <c r="F77" s="270"/>
      <c r="G77" s="217"/>
      <c r="H77" s="269"/>
      <c r="I77" s="218"/>
      <c r="J77" s="270"/>
      <c r="K77" s="270"/>
      <c r="L77" s="217"/>
      <c r="M77" s="217"/>
      <c r="N77" s="217"/>
      <c r="O77" s="287"/>
      <c r="P77" s="217"/>
      <c r="Q77" s="287"/>
      <c r="R77" s="287"/>
      <c r="S77" s="288"/>
      <c r="T77" s="288"/>
    </row>
    <row r="78" spans="1:20" x14ac:dyDescent="0.25">
      <c r="A78" s="216"/>
      <c r="B78" s="217"/>
      <c r="C78" s="289"/>
      <c r="D78" s="289"/>
      <c r="E78" s="270"/>
      <c r="F78" s="270"/>
      <c r="G78" s="217"/>
      <c r="H78" s="269"/>
      <c r="I78" s="218"/>
      <c r="J78" s="270"/>
      <c r="K78" s="270"/>
      <c r="L78" s="217"/>
      <c r="M78" s="217"/>
      <c r="N78" s="217"/>
      <c r="O78" s="287"/>
      <c r="P78" s="217"/>
      <c r="Q78" s="287"/>
      <c r="R78" s="287"/>
      <c r="S78" s="288"/>
      <c r="T78" s="288"/>
    </row>
    <row r="79" spans="1:20" x14ac:dyDescent="0.25">
      <c r="A79" s="216"/>
      <c r="B79" s="217"/>
      <c r="C79" s="289"/>
      <c r="D79" s="289"/>
      <c r="E79" s="270"/>
      <c r="F79" s="270"/>
      <c r="G79" s="217"/>
      <c r="H79" s="269"/>
      <c r="I79" s="218"/>
      <c r="J79" s="270"/>
      <c r="K79" s="270"/>
      <c r="L79" s="217"/>
      <c r="M79" s="217"/>
      <c r="N79" s="217"/>
      <c r="O79" s="287"/>
      <c r="P79" s="217"/>
      <c r="Q79" s="287"/>
      <c r="R79" s="287"/>
      <c r="S79" s="288"/>
      <c r="T79" s="288"/>
    </row>
    <row r="80" spans="1:20" x14ac:dyDescent="0.25">
      <c r="A80" s="216"/>
      <c r="B80" s="217"/>
      <c r="C80" s="289"/>
      <c r="D80" s="289"/>
      <c r="E80" s="270"/>
      <c r="F80" s="270"/>
      <c r="G80" s="217"/>
      <c r="H80" s="269"/>
      <c r="I80" s="218"/>
      <c r="J80" s="270"/>
      <c r="K80" s="270"/>
      <c r="L80" s="217"/>
      <c r="M80" s="217"/>
      <c r="N80" s="217"/>
      <c r="O80" s="287"/>
      <c r="P80" s="217"/>
      <c r="Q80" s="287"/>
      <c r="R80" s="287"/>
      <c r="S80" s="288"/>
      <c r="T80" s="288"/>
    </row>
    <row r="81" spans="1:20" x14ac:dyDescent="0.25">
      <c r="A81" s="216"/>
      <c r="B81" s="217"/>
      <c r="C81" s="289"/>
      <c r="D81" s="289"/>
      <c r="E81" s="270"/>
      <c r="F81" s="270"/>
      <c r="G81" s="217"/>
      <c r="H81" s="269"/>
      <c r="I81" s="218"/>
      <c r="J81" s="270"/>
      <c r="K81" s="270"/>
      <c r="L81" s="217"/>
      <c r="M81" s="217"/>
      <c r="N81" s="217"/>
      <c r="O81" s="287"/>
      <c r="P81" s="217"/>
      <c r="Q81" s="287"/>
      <c r="R81" s="287"/>
      <c r="S81" s="288"/>
      <c r="T81" s="288"/>
    </row>
    <row r="82" spans="1:20" x14ac:dyDescent="0.25">
      <c r="A82" s="216"/>
      <c r="B82" s="217"/>
      <c r="C82" s="289"/>
      <c r="D82" s="289"/>
      <c r="E82" s="270"/>
      <c r="F82" s="270"/>
      <c r="G82" s="217"/>
      <c r="H82" s="269"/>
      <c r="I82" s="218"/>
      <c r="J82" s="270"/>
      <c r="K82" s="270"/>
      <c r="L82" s="217"/>
      <c r="M82" s="217"/>
      <c r="N82" s="217"/>
      <c r="O82" s="287"/>
      <c r="P82" s="217"/>
      <c r="Q82" s="287"/>
      <c r="R82" s="287"/>
      <c r="S82" s="288"/>
      <c r="T82" s="288"/>
    </row>
    <row r="83" spans="1:20" x14ac:dyDescent="0.25">
      <c r="A83" s="216"/>
      <c r="B83" s="217"/>
      <c r="C83" s="289"/>
      <c r="D83" s="289"/>
      <c r="E83" s="270"/>
      <c r="F83" s="270"/>
      <c r="G83" s="217"/>
      <c r="H83" s="269"/>
      <c r="I83" s="218"/>
      <c r="J83" s="270"/>
      <c r="K83" s="270"/>
      <c r="L83" s="217"/>
      <c r="M83" s="217"/>
      <c r="N83" s="217"/>
      <c r="O83" s="287"/>
      <c r="P83" s="217"/>
      <c r="Q83" s="287"/>
      <c r="R83" s="287"/>
      <c r="S83" s="288"/>
      <c r="T83" s="288"/>
    </row>
    <row r="84" spans="1:20" x14ac:dyDescent="0.25">
      <c r="A84" s="216"/>
      <c r="B84" s="217"/>
      <c r="C84" s="289"/>
      <c r="D84" s="289"/>
      <c r="E84" s="270"/>
      <c r="F84" s="270"/>
      <c r="G84" s="217"/>
      <c r="H84" s="269"/>
      <c r="I84" s="218"/>
      <c r="J84" s="270"/>
      <c r="K84" s="270"/>
      <c r="L84" s="217"/>
      <c r="M84" s="217"/>
      <c r="N84" s="217"/>
      <c r="O84" s="287"/>
      <c r="P84" s="217"/>
      <c r="Q84" s="287"/>
      <c r="R84" s="287"/>
      <c r="S84" s="288"/>
      <c r="T84" s="288"/>
    </row>
    <row r="85" spans="1:20" x14ac:dyDescent="0.25">
      <c r="A85" s="216"/>
      <c r="B85" s="217"/>
      <c r="C85" s="289"/>
      <c r="D85" s="289"/>
      <c r="E85" s="270"/>
      <c r="F85" s="270"/>
      <c r="G85" s="217"/>
      <c r="H85" s="269"/>
      <c r="I85" s="218"/>
      <c r="J85" s="270"/>
      <c r="K85" s="270"/>
      <c r="L85" s="217"/>
      <c r="M85" s="217"/>
      <c r="N85" s="217"/>
      <c r="O85" s="287"/>
      <c r="P85" s="217"/>
      <c r="Q85" s="287"/>
      <c r="R85" s="287"/>
      <c r="S85" s="288"/>
      <c r="T85" s="288"/>
    </row>
    <row r="86" spans="1:20" x14ac:dyDescent="0.25">
      <c r="A86" s="216"/>
      <c r="B86" s="217"/>
      <c r="C86" s="289"/>
      <c r="D86" s="289"/>
      <c r="E86" s="270"/>
      <c r="F86" s="270"/>
      <c r="G86" s="217"/>
      <c r="H86" s="269"/>
      <c r="I86" s="218"/>
      <c r="J86" s="270"/>
      <c r="K86" s="270"/>
      <c r="L86" s="217"/>
      <c r="M86" s="217"/>
      <c r="N86" s="217"/>
      <c r="O86" s="287"/>
      <c r="P86" s="217"/>
      <c r="Q86" s="287"/>
      <c r="R86" s="287"/>
      <c r="S86" s="288"/>
      <c r="T86" s="288"/>
    </row>
    <row r="87" spans="1:20" x14ac:dyDescent="0.25">
      <c r="A87" s="216"/>
      <c r="B87" s="217"/>
      <c r="C87" s="289"/>
      <c r="D87" s="289"/>
      <c r="E87" s="270"/>
      <c r="F87" s="270"/>
      <c r="G87" s="217"/>
      <c r="H87" s="269"/>
      <c r="I87" s="218"/>
      <c r="J87" s="270"/>
      <c r="K87" s="270"/>
      <c r="L87" s="217"/>
      <c r="M87" s="217"/>
      <c r="N87" s="217"/>
      <c r="O87" s="287"/>
      <c r="P87" s="217"/>
      <c r="Q87" s="287"/>
      <c r="R87" s="287"/>
      <c r="S87" s="288"/>
      <c r="T87" s="288"/>
    </row>
    <row r="88" spans="1:20" x14ac:dyDescent="0.25">
      <c r="A88" s="216"/>
      <c r="B88" s="217"/>
      <c r="C88" s="289"/>
      <c r="D88" s="289"/>
      <c r="E88" s="270"/>
      <c r="F88" s="270"/>
      <c r="G88" s="217"/>
      <c r="H88" s="269"/>
      <c r="I88" s="218"/>
      <c r="J88" s="270"/>
      <c r="K88" s="270"/>
      <c r="L88" s="217"/>
      <c r="M88" s="217"/>
      <c r="N88" s="217"/>
      <c r="O88" s="287"/>
      <c r="P88" s="217"/>
      <c r="Q88" s="287"/>
      <c r="R88" s="287"/>
      <c r="S88" s="288"/>
      <c r="T88" s="288"/>
    </row>
  </sheetData>
  <sheetProtection algorithmName="SHA-512" hashValue="yNJGcq4pk8VAMQ6A8RSxiLPWakTAU4gHMkaTR9lF9TFT56SsiQ24tk8QKofr/7x+9UkLQlIHH1KfL64Aqj9Myg==" saltValue="V8G7fkLxkBghvn+zzogimQ==" spinCount="100000" sheet="1" objects="1" scenarios="1"/>
  <autoFilter ref="A6:T6" xr:uid="{00000000-0009-0000-0000-00000A000000}"/>
  <dataConsolidate/>
  <mergeCells count="9">
    <mergeCell ref="E5:G5"/>
    <mergeCell ref="J5:L5"/>
    <mergeCell ref="Q5:T5"/>
    <mergeCell ref="W7:W11"/>
    <mergeCell ref="A1:B1"/>
    <mergeCell ref="C1:AC1"/>
    <mergeCell ref="B3:D3"/>
    <mergeCell ref="Z3:AD3"/>
    <mergeCell ref="AD1:AE1"/>
  </mergeCells>
  <conditionalFormatting sqref="E7:E88">
    <cfRule type="cellIs" dxfId="31" priority="6" operator="equal">
      <formula>$Y$11</formula>
    </cfRule>
    <cfRule type="cellIs" dxfId="30" priority="7" operator="equal">
      <formula>$Y$10</formula>
    </cfRule>
    <cfRule type="cellIs" dxfId="29" priority="8" operator="equal">
      <formula>$Y$9</formula>
    </cfRule>
    <cfRule type="cellIs" dxfId="28" priority="9" operator="equal">
      <formula>$Y$8</formula>
    </cfRule>
    <cfRule type="cellIs" dxfId="27" priority="10" operator="equal">
      <formula>$Y$7</formula>
    </cfRule>
  </conditionalFormatting>
  <conditionalFormatting sqref="F7:F88">
    <cfRule type="cellIs" dxfId="26" priority="1" operator="equal">
      <formula>$Z$6</formula>
    </cfRule>
    <cfRule type="cellIs" dxfId="25" priority="2" operator="equal">
      <formula>$AA$6</formula>
    </cfRule>
    <cfRule type="cellIs" dxfId="24" priority="3" operator="equal">
      <formula>$AB$6</formula>
    </cfRule>
    <cfRule type="cellIs" dxfId="23" priority="4" operator="equal">
      <formula>$AC$6</formula>
    </cfRule>
    <cfRule type="cellIs" dxfId="22" priority="5" operator="equal">
      <formula>$AD$6</formula>
    </cfRule>
  </conditionalFormatting>
  <conditionalFormatting sqref="G7:G88">
    <cfRule type="cellIs" dxfId="21" priority="11" operator="equal">
      <formula>$Z$14</formula>
    </cfRule>
    <cfRule type="cellIs" dxfId="20" priority="12" operator="equal">
      <formula>$Z$15</formula>
    </cfRule>
    <cfRule type="cellIs" dxfId="19" priority="13" operator="equal">
      <formula>$Z$16</formula>
    </cfRule>
    <cfRule type="cellIs" dxfId="18" priority="14" operator="equal">
      <formula>$Z$17</formula>
    </cfRule>
  </conditionalFormatting>
  <conditionalFormatting sqref="I7:J88">
    <cfRule type="cellIs" dxfId="17" priority="15" operator="equal">
      <formula>$Y$11</formula>
    </cfRule>
    <cfRule type="cellIs" dxfId="16" priority="16" operator="equal">
      <formula>$Y$10</formula>
    </cfRule>
    <cfRule type="cellIs" dxfId="15" priority="17" operator="equal">
      <formula>$Y$9</formula>
    </cfRule>
    <cfRule type="cellIs" dxfId="14" priority="18" operator="equal">
      <formula>$Y$8</formula>
    </cfRule>
    <cfRule type="cellIs" dxfId="13" priority="19" operator="equal">
      <formula>$Y$7</formula>
    </cfRule>
  </conditionalFormatting>
  <conditionalFormatting sqref="K7:K88">
    <cfRule type="cellIs" dxfId="12" priority="20" operator="equal">
      <formula>$Z$6</formula>
    </cfRule>
    <cfRule type="cellIs" dxfId="11" priority="21" operator="equal">
      <formula>$AA$6</formula>
    </cfRule>
    <cfRule type="cellIs" dxfId="10" priority="22" operator="equal">
      <formula>$AB$6</formula>
    </cfRule>
    <cfRule type="cellIs" dxfId="9" priority="23" operator="equal">
      <formula>$AC$6</formula>
    </cfRule>
    <cfRule type="cellIs" dxfId="8" priority="24" operator="equal">
      <formula>$AD$6</formula>
    </cfRule>
  </conditionalFormatting>
  <conditionalFormatting sqref="L7:L88">
    <cfRule type="cellIs" dxfId="7" priority="25" operator="equal">
      <formula>$Z$14</formula>
    </cfRule>
    <cfRule type="cellIs" dxfId="6" priority="26" operator="equal">
      <formula>$Z$15</formula>
    </cfRule>
    <cfRule type="cellIs" dxfId="5" priority="27" operator="equal">
      <formula>$Z$16</formula>
    </cfRule>
    <cfRule type="cellIs" dxfId="4" priority="28" operator="equal">
      <formula>$Z$17</formula>
    </cfRule>
  </conditionalFormatting>
  <dataValidations count="3">
    <dataValidation allowBlank="1" showInputMessage="1" showErrorMessage="1" prompt="Es la materialización del riesgo y las consecuencias de su aparición. Su escala es: 5 bajo impacto, 10 medio, 20 alto impacto._x000a_" sqref="JJ6:JP6" xr:uid="{00000000-0002-0000-0A00-000000000000}"/>
    <dataValidation allowBlank="1" showInputMessage="1" showErrorMessage="1" prompt="La probabilidad se encuentra determinada por una escala de 1 a 3, siendo 1 la menor probabilidad de ocurrencia del riesgo y 3 la mayor probabilidad de  ocurrencia." sqref="JI6" xr:uid="{00000000-0002-0000-0A00-000001000000}"/>
    <dataValidation type="list" allowBlank="1" showInputMessage="1" showErrorMessage="1" sqref="JJ7:JP14" xr:uid="{00000000-0002-0000-0A00-000002000000}">
      <formula1>#REF!</formula1>
    </dataValidation>
  </dataValidations>
  <printOptions horizontalCentered="1" verticalCentered="1"/>
  <pageMargins left="0.31496062992125984" right="0.27559055118110237" top="0.23622047244094491" bottom="0.15748031496062992" header="0" footer="0"/>
  <pageSetup paperSize="5" scale="34" orientation="landscape" r:id="rId1"/>
  <headerFooter alignWithMargins="0">
    <oddFooter>&amp;R&amp;G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18"/>
  <sheetViews>
    <sheetView showGridLines="0" view="pageBreakPreview" zoomScaleNormal="85" zoomScaleSheetLayoutView="100" workbookViewId="0">
      <selection activeCell="F20" sqref="F20"/>
    </sheetView>
  </sheetViews>
  <sheetFormatPr baseColWidth="10" defaultColWidth="10.85546875" defaultRowHeight="15" x14ac:dyDescent="0.25"/>
  <cols>
    <col min="1" max="1" width="32.28515625" style="405" bestFit="1" customWidth="1"/>
    <col min="2" max="2" width="29.42578125" style="405" customWidth="1"/>
    <col min="3" max="3" width="10.85546875" style="405"/>
    <col min="4" max="4" width="27.42578125" style="405" customWidth="1"/>
    <col min="5" max="5" width="10.85546875" style="405"/>
    <col min="6" max="6" width="14.42578125" style="405" customWidth="1"/>
    <col min="7" max="9" width="10.85546875" style="405"/>
    <col min="10" max="10" width="14.42578125" style="405" customWidth="1"/>
    <col min="11" max="11" width="10.85546875" style="405"/>
  </cols>
  <sheetData>
    <row r="1" spans="1:11" ht="81" customHeight="1" thickBot="1" x14ac:dyDescent="0.3">
      <c r="A1" s="403"/>
      <c r="B1" s="619" t="s">
        <v>143</v>
      </c>
      <c r="C1" s="619"/>
      <c r="D1" s="619"/>
      <c r="E1" s="619"/>
      <c r="F1" s="619"/>
      <c r="G1" s="619"/>
      <c r="H1" s="619"/>
      <c r="I1" s="619"/>
      <c r="J1" s="634" t="s">
        <v>405</v>
      </c>
      <c r="K1" s="635"/>
    </row>
    <row r="2" spans="1:11" ht="12" customHeight="1" thickBot="1" x14ac:dyDescent="0.3">
      <c r="A2" s="404"/>
      <c r="B2" s="293"/>
      <c r="C2" s="293"/>
      <c r="D2" s="294"/>
      <c r="E2" s="294"/>
      <c r="F2" s="294"/>
      <c r="G2" s="294"/>
      <c r="H2" s="295"/>
      <c r="I2" s="295"/>
      <c r="J2" s="296"/>
    </row>
    <row r="3" spans="1:11" ht="15.75" thickBot="1" x14ac:dyDescent="0.3">
      <c r="A3" s="740" t="s">
        <v>841</v>
      </c>
      <c r="B3" s="741"/>
      <c r="C3" s="741"/>
      <c r="D3" s="741"/>
      <c r="E3" s="741"/>
      <c r="F3" s="741"/>
      <c r="G3" s="741"/>
      <c r="H3" s="741"/>
      <c r="I3" s="741"/>
      <c r="J3" s="741"/>
      <c r="K3" s="742"/>
    </row>
    <row r="4" spans="1:11" ht="6" customHeight="1" thickBot="1" x14ac:dyDescent="0.3">
      <c r="A4" s="743"/>
      <c r="B4" s="744"/>
      <c r="C4" s="744"/>
      <c r="D4" s="744"/>
      <c r="E4" s="744"/>
      <c r="F4" s="744"/>
      <c r="G4" s="744"/>
      <c r="H4" s="744"/>
      <c r="I4" s="744"/>
      <c r="J4" s="744"/>
      <c r="K4" s="745"/>
    </row>
    <row r="5" spans="1:11" ht="34.5" customHeight="1" x14ac:dyDescent="0.25">
      <c r="A5" s="737" t="s">
        <v>351</v>
      </c>
      <c r="B5" s="738"/>
      <c r="C5" s="738"/>
      <c r="D5" s="738"/>
      <c r="E5" s="738"/>
      <c r="F5" s="738"/>
      <c r="G5" s="738"/>
      <c r="H5" s="738"/>
      <c r="I5" s="738"/>
      <c r="J5" s="738"/>
      <c r="K5" s="739"/>
    </row>
    <row r="6" spans="1:11" ht="18.75" customHeight="1" x14ac:dyDescent="0.25">
      <c r="A6" s="725" t="s">
        <v>323</v>
      </c>
      <c r="B6" s="726"/>
      <c r="C6" s="726"/>
      <c r="D6" s="726"/>
      <c r="E6" s="726"/>
      <c r="F6" s="726"/>
      <c r="G6" s="726"/>
      <c r="H6" s="726"/>
      <c r="I6" s="726"/>
      <c r="J6" s="726"/>
      <c r="K6" s="727"/>
    </row>
    <row r="7" spans="1:11" ht="34.5" customHeight="1" x14ac:dyDescent="0.25">
      <c r="A7" s="728" t="s">
        <v>324</v>
      </c>
      <c r="B7" s="729"/>
      <c r="C7" s="729"/>
      <c r="D7" s="729"/>
      <c r="E7" s="729"/>
      <c r="F7" s="729"/>
      <c r="G7" s="729"/>
      <c r="H7" s="729"/>
      <c r="I7" s="729"/>
      <c r="J7" s="729"/>
      <c r="K7" s="730"/>
    </row>
    <row r="8" spans="1:11" ht="50.25" customHeight="1" thickBot="1" x14ac:dyDescent="0.3">
      <c r="A8" s="731" t="s">
        <v>352</v>
      </c>
      <c r="B8" s="732"/>
      <c r="C8" s="732"/>
      <c r="D8" s="732"/>
      <c r="E8" s="732"/>
      <c r="F8" s="732"/>
      <c r="G8" s="732"/>
      <c r="H8" s="732"/>
      <c r="I8" s="732"/>
      <c r="J8" s="732"/>
      <c r="K8" s="733"/>
    </row>
    <row r="9" spans="1:11" x14ac:dyDescent="0.25">
      <c r="A9" s="406"/>
      <c r="B9" s="406"/>
      <c r="C9" s="406"/>
      <c r="D9" s="406"/>
      <c r="E9" s="406"/>
      <c r="F9" s="406"/>
      <c r="G9" s="406"/>
      <c r="H9" s="406"/>
      <c r="I9" s="406"/>
      <c r="J9" s="406"/>
      <c r="K9" s="406"/>
    </row>
    <row r="10" spans="1:11" s="297" customFormat="1" ht="38.25" x14ac:dyDescent="0.25">
      <c r="A10" s="407"/>
      <c r="B10" s="734" t="s">
        <v>839</v>
      </c>
      <c r="C10" s="735"/>
      <c r="D10" s="736" t="s">
        <v>840</v>
      </c>
      <c r="E10" s="736"/>
      <c r="F10" s="408"/>
      <c r="G10" s="201" t="s">
        <v>281</v>
      </c>
      <c r="H10" s="408"/>
      <c r="I10" s="408"/>
      <c r="J10" s="408"/>
      <c r="K10" s="408"/>
    </row>
    <row r="11" spans="1:11" x14ac:dyDescent="0.25">
      <c r="A11" s="409" t="s">
        <v>325</v>
      </c>
      <c r="B11" s="410">
        <f>+COUNTIF('8 MAPA RIESGOS'!$G$7:$G$26,G11)</f>
        <v>2</v>
      </c>
      <c r="C11" s="411">
        <f>+B11/$B$15</f>
        <v>0.1</v>
      </c>
      <c r="D11" s="410">
        <f>+COUNTIF('8 MAPA RIESGOS'!$L$7:$L$26,G11)</f>
        <v>2</v>
      </c>
      <c r="E11" s="411">
        <f>+D11/$D$15</f>
        <v>0.1</v>
      </c>
      <c r="G11" s="236" t="s">
        <v>279</v>
      </c>
    </row>
    <row r="12" spans="1:11" x14ac:dyDescent="0.25">
      <c r="A12" s="409" t="s">
        <v>326</v>
      </c>
      <c r="B12" s="410">
        <f>+COUNTIF('8 MAPA RIESGOS'!$G$7:$G$26,G12)</f>
        <v>7</v>
      </c>
      <c r="C12" s="411">
        <f t="shared" ref="C12:C15" si="0">+B12/$B$15</f>
        <v>0.35</v>
      </c>
      <c r="D12" s="410">
        <f>+COUNTIF('8 MAPA RIESGOS'!$L$7:$L$26,G12)</f>
        <v>5</v>
      </c>
      <c r="E12" s="411">
        <f t="shared" ref="E12:E15" si="1">+D12/$D$15</f>
        <v>0.25</v>
      </c>
      <c r="G12" s="220" t="s">
        <v>278</v>
      </c>
    </row>
    <row r="13" spans="1:11" x14ac:dyDescent="0.25">
      <c r="A13" s="409" t="s">
        <v>327</v>
      </c>
      <c r="B13" s="410">
        <f>+COUNTIF('8 MAPA RIESGOS'!$G$7:$G$26,G13)</f>
        <v>11</v>
      </c>
      <c r="C13" s="411">
        <f t="shared" si="0"/>
        <v>0.55000000000000004</v>
      </c>
      <c r="D13" s="410">
        <f>+COUNTIF('8 MAPA RIESGOS'!$L$7:$L$26,G13)</f>
        <v>11</v>
      </c>
      <c r="E13" s="411">
        <f t="shared" si="1"/>
        <v>0.55000000000000004</v>
      </c>
      <c r="G13" s="224" t="s">
        <v>75</v>
      </c>
    </row>
    <row r="14" spans="1:11" x14ac:dyDescent="0.25">
      <c r="A14" s="409" t="s">
        <v>328</v>
      </c>
      <c r="B14" s="410">
        <f>+COUNTIF('8 MAPA RIESGOS'!$G$7:$G$26,G14)</f>
        <v>0</v>
      </c>
      <c r="C14" s="411">
        <f t="shared" si="0"/>
        <v>0</v>
      </c>
      <c r="D14" s="410">
        <f>+COUNTIF('8 MAPA RIESGOS'!$L$7:$L$26,G14)</f>
        <v>2</v>
      </c>
      <c r="E14" s="411">
        <f t="shared" si="1"/>
        <v>0.1</v>
      </c>
      <c r="G14" s="228" t="s">
        <v>280</v>
      </c>
    </row>
    <row r="15" spans="1:11" x14ac:dyDescent="0.25">
      <c r="A15" s="409" t="s">
        <v>329</v>
      </c>
      <c r="B15" s="410">
        <f>+SUM(B11:B14)</f>
        <v>20</v>
      </c>
      <c r="C15" s="411">
        <f t="shared" si="0"/>
        <v>1</v>
      </c>
      <c r="D15" s="410">
        <f>+SUM(D11:D14)</f>
        <v>20</v>
      </c>
      <c r="E15" s="411">
        <f t="shared" si="1"/>
        <v>1</v>
      </c>
    </row>
    <row r="17" spans="1:11" s="298" customFormat="1" x14ac:dyDescent="0.25">
      <c r="A17" s="412"/>
      <c r="B17" s="413" t="s">
        <v>839</v>
      </c>
      <c r="C17" s="412"/>
      <c r="D17" s="413" t="s">
        <v>840</v>
      </c>
      <c r="E17" s="412"/>
      <c r="F17" s="412"/>
      <c r="G17" s="412"/>
      <c r="H17" s="412"/>
      <c r="I17" s="412"/>
      <c r="J17" s="412"/>
      <c r="K17" s="412"/>
    </row>
    <row r="18" spans="1:11" s="298" customFormat="1" ht="41.45" customHeight="1" x14ac:dyDescent="0.25">
      <c r="A18" s="412"/>
      <c r="B18" s="414" t="str">
        <f>+IF((B11/B15)&gt;=0.2,G11,+IF(((B11/B15)+(B12/B15))&gt;=0.3,G12,+IF(((B11/B15)+(B12/B15)+(B13/B15))&gt;=0.4,G13,+IF((B11/B15)+(B12/B15)+(B13/B15)+(B14/B15)&gt;=0.5,G14,""))))</f>
        <v>Alto</v>
      </c>
      <c r="C18" s="412"/>
      <c r="D18" s="414" t="str">
        <f>+IF((D11/D15)&gt;=0.2,G11,+IF(((D11/D15)+(D12/D15))&gt;=0.3,G12,+IF(((D11/D15)+(D12/D15)+(D13/D15))&gt;=0.4,G13,+IF((D11/D15)+(D12/D15)+(D13/D15)+(D14/D15)&gt;=0.5,G14,""))))</f>
        <v>Alto</v>
      </c>
      <c r="E18" s="412"/>
      <c r="F18" s="412"/>
      <c r="G18" s="412"/>
      <c r="H18" s="412"/>
      <c r="I18" s="412"/>
      <c r="J18" s="412"/>
      <c r="K18" s="412"/>
    </row>
  </sheetData>
  <sheetProtection algorithmName="SHA-512" hashValue="Lw6GQtLP6SBlS4mkW13R8CGhIPsmx5OmgHf/G5wyM3PgP0j5f2f+MWT2EumkIgMJd6S0XzR6vFHimBqzeZPB/g==" saltValue="vkt1JlJQlFYjAT0drOHvSA==" spinCount="100000" sheet="1" objects="1" scenarios="1"/>
  <mergeCells count="10">
    <mergeCell ref="A5:K5"/>
    <mergeCell ref="B1:I1"/>
    <mergeCell ref="A3:K3"/>
    <mergeCell ref="A4:K4"/>
    <mergeCell ref="J1:K1"/>
    <mergeCell ref="A6:K6"/>
    <mergeCell ref="A7:K7"/>
    <mergeCell ref="A8:K8"/>
    <mergeCell ref="B10:C10"/>
    <mergeCell ref="D10:E10"/>
  </mergeCells>
  <conditionalFormatting sqref="B18:D18">
    <cfRule type="containsText" dxfId="3" priority="1" operator="containsText" text="Bajo">
      <formula>NOT(ISERROR(SEARCH("Bajo",B18)))</formula>
    </cfRule>
    <cfRule type="containsText" dxfId="2" priority="2" operator="containsText" text="Moderado">
      <formula>NOT(ISERROR(SEARCH("Moderado",B18)))</formula>
    </cfRule>
    <cfRule type="containsText" dxfId="1" priority="3" operator="containsText" text="Alto">
      <formula>NOT(ISERROR(SEARCH("Alto",B18)))</formula>
    </cfRule>
    <cfRule type="containsText" dxfId="0" priority="4" operator="containsText" text="Extremo">
      <formula>NOT(ISERROR(SEARCH("Extremo",B18)))</formula>
    </cfRule>
  </conditionalFormatting>
  <pageMargins left="0.70866141732283472" right="0.70866141732283472" top="0.74803149606299213" bottom="0.74803149606299213" header="0.31496062992125984" footer="0.31496062992125984"/>
  <pageSetup scale="66" orientation="landscape" r:id="rId1"/>
  <headerFooter>
    <oddFooter>&amp;R&amp;G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F12"/>
  <sheetViews>
    <sheetView view="pageBreakPreview" zoomScaleNormal="100" zoomScaleSheetLayoutView="100" workbookViewId="0">
      <selection activeCell="F2" sqref="F2"/>
    </sheetView>
  </sheetViews>
  <sheetFormatPr baseColWidth="10" defaultColWidth="11.42578125" defaultRowHeight="12.75" x14ac:dyDescent="0.2"/>
  <cols>
    <col min="1" max="1" width="33.42578125" style="128" customWidth="1"/>
    <col min="2" max="2" width="69.7109375" style="128" customWidth="1"/>
    <col min="3" max="4" width="11.42578125" style="128"/>
    <col min="5" max="5" width="20.28515625" style="128" bestFit="1" customWidth="1"/>
    <col min="6" max="6" width="13.140625" style="128" bestFit="1" customWidth="1"/>
    <col min="7" max="16384" width="11.42578125" style="128"/>
  </cols>
  <sheetData>
    <row r="1" spans="1:6" ht="75" customHeight="1" thickBot="1" x14ac:dyDescent="0.25">
      <c r="A1" s="415"/>
      <c r="B1" s="746" t="s">
        <v>143</v>
      </c>
      <c r="C1" s="644"/>
      <c r="D1" s="644"/>
      <c r="E1" s="747"/>
      <c r="F1" s="416" t="s">
        <v>405</v>
      </c>
    </row>
    <row r="2" spans="1:6" ht="9.75" customHeight="1" thickBot="1" x14ac:dyDescent="0.25">
      <c r="A2" s="417"/>
      <c r="B2" s="418"/>
      <c r="C2" s="418"/>
      <c r="D2" s="418"/>
      <c r="E2" s="418"/>
      <c r="F2" s="419"/>
    </row>
    <row r="3" spans="1:6" ht="13.5" thickBot="1" x14ac:dyDescent="0.25">
      <c r="A3" s="640" t="s">
        <v>232</v>
      </c>
      <c r="B3" s="641"/>
      <c r="C3" s="641"/>
      <c r="D3" s="641"/>
      <c r="E3" s="641"/>
      <c r="F3" s="642"/>
    </row>
    <row r="4" spans="1:6" ht="13.5" thickBot="1" x14ac:dyDescent="0.25">
      <c r="A4" s="299" t="s">
        <v>0</v>
      </c>
      <c r="B4" s="629"/>
      <c r="C4" s="630"/>
      <c r="D4" s="630"/>
      <c r="E4" s="630"/>
      <c r="F4" s="631"/>
    </row>
    <row r="5" spans="1:6" ht="13.5" thickBot="1" x14ac:dyDescent="0.25">
      <c r="A5" s="299" t="s">
        <v>234</v>
      </c>
      <c r="B5" s="629"/>
      <c r="C5" s="630"/>
      <c r="D5" s="630"/>
      <c r="E5" s="630"/>
      <c r="F5" s="631"/>
    </row>
    <row r="6" spans="1:6" ht="75" customHeight="1" thickBot="1" x14ac:dyDescent="0.25">
      <c r="A6" s="299" t="s">
        <v>330</v>
      </c>
      <c r="B6" s="629"/>
      <c r="C6" s="630"/>
      <c r="D6" s="630"/>
      <c r="E6" s="630"/>
      <c r="F6" s="631"/>
    </row>
    <row r="7" spans="1:6" ht="26.25" thickBot="1" x14ac:dyDescent="0.25">
      <c r="A7" s="299" t="s">
        <v>331</v>
      </c>
      <c r="B7" s="629"/>
      <c r="C7" s="630"/>
      <c r="D7" s="630"/>
      <c r="E7" s="630"/>
      <c r="F7" s="631"/>
    </row>
    <row r="8" spans="1:6" ht="26.25" thickBot="1" x14ac:dyDescent="0.25">
      <c r="A8" s="299" t="s">
        <v>332</v>
      </c>
      <c r="B8" s="629"/>
      <c r="C8" s="630"/>
      <c r="D8" s="630"/>
      <c r="E8" s="630"/>
      <c r="F8" s="631"/>
    </row>
    <row r="9" spans="1:6" ht="39" thickBot="1" x14ac:dyDescent="0.25">
      <c r="A9" s="299" t="s">
        <v>333</v>
      </c>
      <c r="B9" s="629"/>
      <c r="C9" s="630"/>
      <c r="D9" s="630"/>
      <c r="E9" s="630"/>
      <c r="F9" s="631"/>
    </row>
    <row r="10" spans="1:6" ht="26.25" thickBot="1" x14ac:dyDescent="0.25">
      <c r="A10" s="299" t="s">
        <v>334</v>
      </c>
      <c r="B10" s="629"/>
      <c r="C10" s="630"/>
      <c r="D10" s="630"/>
      <c r="E10" s="630"/>
      <c r="F10" s="631"/>
    </row>
    <row r="11" spans="1:6" ht="13.5" thickBot="1" x14ac:dyDescent="0.25">
      <c r="A11" s="299" t="s">
        <v>335</v>
      </c>
      <c r="B11" s="629"/>
      <c r="C11" s="630"/>
      <c r="D11" s="630"/>
      <c r="E11" s="630"/>
      <c r="F11" s="631"/>
    </row>
    <row r="12" spans="1:6" ht="13.5" thickBot="1" x14ac:dyDescent="0.25">
      <c r="A12" s="420"/>
      <c r="B12" s="421"/>
      <c r="C12" s="421"/>
      <c r="D12" s="421"/>
      <c r="E12" s="421"/>
      <c r="F12" s="422"/>
    </row>
  </sheetData>
  <mergeCells count="10">
    <mergeCell ref="B1:E1"/>
    <mergeCell ref="B6:F6"/>
    <mergeCell ref="A3:F3"/>
    <mergeCell ref="B4:F4"/>
    <mergeCell ref="B5:F5"/>
    <mergeCell ref="B7:F7"/>
    <mergeCell ref="B8:F8"/>
    <mergeCell ref="B9:F9"/>
    <mergeCell ref="B10:F10"/>
    <mergeCell ref="B11:F11"/>
  </mergeCells>
  <pageMargins left="0.70866141732283472" right="0.70866141732283472" top="0.74803149606299213" bottom="0.74803149606299213" header="0.31496062992125984" footer="0.31496062992125984"/>
  <pageSetup paperSize="9" scale="82" orientation="landscape" r:id="rId1"/>
  <headerFooter>
    <oddFooter>&amp;R&amp;G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143"/>
  <sheetViews>
    <sheetView showGridLines="0" view="pageBreakPreview" zoomScale="70" zoomScaleNormal="110" zoomScaleSheetLayoutView="70" workbookViewId="0">
      <selection activeCell="N10" sqref="N10"/>
    </sheetView>
  </sheetViews>
  <sheetFormatPr baseColWidth="10" defaultColWidth="11.42578125" defaultRowHeight="15" x14ac:dyDescent="0.25"/>
  <cols>
    <col min="1" max="1" width="2.85546875" style="69" customWidth="1"/>
    <col min="2" max="2" width="24.7109375" style="69" customWidth="1"/>
    <col min="3" max="3" width="27.28515625" style="69" customWidth="1"/>
    <col min="4" max="4" width="16" style="69" customWidth="1"/>
    <col min="5" max="5" width="24.7109375" style="69" customWidth="1"/>
    <col min="6" max="6" width="27.7109375" style="69" customWidth="1"/>
    <col min="7" max="8" width="24.7109375" style="69" customWidth="1"/>
    <col min="9" max="9" width="2.28515625" style="69" customWidth="1"/>
    <col min="10" max="16384" width="11.42578125" style="69"/>
  </cols>
  <sheetData>
    <row r="1" spans="1:8" ht="15.75" customHeight="1" x14ac:dyDescent="0.25">
      <c r="A1" s="303"/>
      <c r="B1" s="586"/>
      <c r="C1" s="589" t="s">
        <v>143</v>
      </c>
      <c r="D1" s="590"/>
      <c r="E1" s="590"/>
      <c r="F1" s="590"/>
      <c r="G1" s="590"/>
      <c r="H1" s="593" t="s">
        <v>405</v>
      </c>
    </row>
    <row r="2" spans="1:8" ht="30" customHeight="1" x14ac:dyDescent="0.25">
      <c r="A2" s="303"/>
      <c r="B2" s="587"/>
      <c r="C2" s="591"/>
      <c r="D2" s="591"/>
      <c r="E2" s="591"/>
      <c r="F2" s="591"/>
      <c r="G2" s="591"/>
      <c r="H2" s="594"/>
    </row>
    <row r="3" spans="1:8" ht="30" customHeight="1" x14ac:dyDescent="0.25">
      <c r="A3" s="303"/>
      <c r="B3" s="587"/>
      <c r="C3" s="591"/>
      <c r="D3" s="591"/>
      <c r="E3" s="591"/>
      <c r="F3" s="591"/>
      <c r="G3" s="591"/>
      <c r="H3" s="594"/>
    </row>
    <row r="4" spans="1:8" ht="30" customHeight="1" thickBot="1" x14ac:dyDescent="0.3">
      <c r="A4" s="303"/>
      <c r="B4" s="588"/>
      <c r="C4" s="592"/>
      <c r="D4" s="592"/>
      <c r="E4" s="592"/>
      <c r="F4" s="592"/>
      <c r="G4" s="592"/>
      <c r="H4" s="595"/>
    </row>
    <row r="5" spans="1:8" ht="15.75" thickBot="1" x14ac:dyDescent="0.3">
      <c r="H5" s="70"/>
    </row>
    <row r="6" spans="1:8" ht="18.75" thickBot="1" x14ac:dyDescent="0.3">
      <c r="B6" s="596" t="s">
        <v>144</v>
      </c>
      <c r="C6" s="597"/>
      <c r="D6" s="597"/>
      <c r="E6" s="597"/>
      <c r="F6" s="597"/>
      <c r="G6" s="597"/>
      <c r="H6" s="598"/>
    </row>
    <row r="7" spans="1:8" ht="63" customHeight="1" x14ac:dyDescent="0.25">
      <c r="B7" s="599" t="s">
        <v>336</v>
      </c>
      <c r="C7" s="600"/>
      <c r="D7" s="600"/>
      <c r="E7" s="600"/>
      <c r="F7" s="600"/>
      <c r="G7" s="600"/>
      <c r="H7" s="601"/>
    </row>
    <row r="8" spans="1:8" ht="63" customHeight="1" x14ac:dyDescent="0.25">
      <c r="B8" s="602"/>
      <c r="C8" s="603"/>
      <c r="D8" s="603"/>
      <c r="E8" s="603"/>
      <c r="F8" s="603"/>
      <c r="G8" s="603"/>
      <c r="H8" s="604"/>
    </row>
    <row r="9" spans="1:8" ht="16.5" x14ac:dyDescent="0.25">
      <c r="B9" s="552" t="s">
        <v>145</v>
      </c>
      <c r="C9" s="605"/>
      <c r="D9" s="605"/>
      <c r="E9" s="605"/>
      <c r="F9" s="605"/>
      <c r="G9" s="605"/>
      <c r="H9" s="606"/>
    </row>
    <row r="10" spans="1:8" ht="95.25" customHeight="1" x14ac:dyDescent="0.25">
      <c r="B10" s="575" t="s">
        <v>337</v>
      </c>
      <c r="C10" s="576"/>
      <c r="D10" s="576"/>
      <c r="E10" s="576"/>
      <c r="F10" s="576"/>
      <c r="G10" s="576"/>
      <c r="H10" s="577"/>
    </row>
    <row r="11" spans="1:8" ht="16.5" x14ac:dyDescent="0.25">
      <c r="B11" s="72"/>
      <c r="C11" s="425"/>
      <c r="D11" s="425"/>
      <c r="E11" s="425"/>
      <c r="F11" s="425"/>
      <c r="G11" s="425"/>
      <c r="H11" s="73"/>
    </row>
    <row r="12" spans="1:8" ht="20.45" customHeight="1" x14ac:dyDescent="0.25">
      <c r="B12" s="578" t="s">
        <v>338</v>
      </c>
      <c r="C12" s="579"/>
      <c r="D12" s="579"/>
      <c r="E12" s="579"/>
      <c r="F12" s="579"/>
      <c r="G12" s="579"/>
      <c r="H12" s="580"/>
    </row>
    <row r="13" spans="1:8" s="74" customFormat="1" ht="20.45" customHeight="1" x14ac:dyDescent="0.25">
      <c r="B13" s="581"/>
      <c r="C13" s="582"/>
      <c r="D13" s="582"/>
      <c r="E13" s="582"/>
      <c r="F13" s="582"/>
      <c r="G13" s="582"/>
      <c r="H13" s="583"/>
    </row>
    <row r="14" spans="1:8" ht="20.45" customHeight="1" x14ac:dyDescent="0.25">
      <c r="B14" s="552" t="s">
        <v>146</v>
      </c>
      <c r="C14" s="553"/>
      <c r="D14" s="553"/>
      <c r="E14" s="553"/>
      <c r="F14" s="553"/>
      <c r="G14" s="553"/>
      <c r="H14" s="554"/>
    </row>
    <row r="15" spans="1:8" ht="9" customHeight="1" x14ac:dyDescent="0.25">
      <c r="B15" s="552"/>
      <c r="C15" s="553"/>
      <c r="D15" s="553"/>
      <c r="E15" s="553"/>
      <c r="F15" s="553"/>
      <c r="G15" s="553"/>
      <c r="H15" s="554"/>
    </row>
    <row r="16" spans="1:8" ht="16.5" x14ac:dyDescent="0.25">
      <c r="B16" s="552" t="s">
        <v>147</v>
      </c>
      <c r="C16" s="553"/>
      <c r="D16" s="553"/>
      <c r="E16" s="553"/>
      <c r="F16" s="553"/>
      <c r="G16" s="553"/>
      <c r="H16" s="554"/>
    </row>
    <row r="17" spans="2:8" ht="17.25" thickBot="1" x14ac:dyDescent="0.3">
      <c r="B17" s="426" t="s">
        <v>354</v>
      </c>
      <c r="C17" s="427"/>
      <c r="D17" s="427"/>
      <c r="E17" s="427"/>
      <c r="F17" s="427"/>
      <c r="G17" s="427"/>
      <c r="H17" s="428"/>
    </row>
    <row r="18" spans="2:8" ht="16.5" x14ac:dyDescent="0.25">
      <c r="B18" s="77"/>
      <c r="C18" s="78"/>
      <c r="D18" s="78"/>
      <c r="E18" s="78"/>
      <c r="F18" s="78"/>
      <c r="G18" s="78"/>
      <c r="H18" s="79"/>
    </row>
    <row r="19" spans="2:8" ht="14.45" customHeight="1" x14ac:dyDescent="0.25">
      <c r="B19" s="77"/>
      <c r="C19" s="424" t="s">
        <v>150</v>
      </c>
      <c r="D19" s="584" t="s">
        <v>151</v>
      </c>
      <c r="E19" s="585"/>
      <c r="F19" s="585"/>
      <c r="G19" s="585"/>
      <c r="H19" s="79"/>
    </row>
    <row r="20" spans="2:8" ht="14.45" customHeight="1" x14ac:dyDescent="0.25">
      <c r="B20" s="77"/>
      <c r="C20" s="430" t="s">
        <v>359</v>
      </c>
      <c r="D20" s="557" t="s">
        <v>363</v>
      </c>
      <c r="E20" s="557"/>
      <c r="F20" s="557"/>
      <c r="G20" s="557"/>
      <c r="H20" s="79"/>
    </row>
    <row r="21" spans="2:8" ht="14.45" customHeight="1" x14ac:dyDescent="0.25">
      <c r="B21" s="77"/>
      <c r="C21" s="430" t="s">
        <v>16</v>
      </c>
      <c r="D21" s="572" t="s">
        <v>364</v>
      </c>
      <c r="E21" s="573"/>
      <c r="F21" s="573"/>
      <c r="G21" s="574"/>
      <c r="H21" s="79"/>
    </row>
    <row r="22" spans="2:8" ht="14.45" customHeight="1" x14ac:dyDescent="0.25">
      <c r="B22" s="77"/>
      <c r="C22" s="430" t="s">
        <v>362</v>
      </c>
      <c r="D22" s="572" t="s">
        <v>375</v>
      </c>
      <c r="E22" s="573"/>
      <c r="F22" s="573"/>
      <c r="G22" s="574"/>
      <c r="H22" s="79"/>
    </row>
    <row r="23" spans="2:8" ht="27.6" customHeight="1" x14ac:dyDescent="0.25">
      <c r="B23" s="77"/>
      <c r="C23" s="430" t="s">
        <v>360</v>
      </c>
      <c r="D23" s="572" t="s">
        <v>373</v>
      </c>
      <c r="E23" s="573"/>
      <c r="F23" s="573"/>
      <c r="G23" s="574"/>
      <c r="H23" s="79"/>
    </row>
    <row r="24" spans="2:8" ht="29.1" customHeight="1" x14ac:dyDescent="0.25">
      <c r="B24" s="77"/>
      <c r="C24" s="430" t="s">
        <v>361</v>
      </c>
      <c r="D24" s="572" t="s">
        <v>365</v>
      </c>
      <c r="E24" s="573"/>
      <c r="F24" s="573"/>
      <c r="G24" s="574"/>
      <c r="H24" s="79"/>
    </row>
    <row r="25" spans="2:8" ht="44.1" customHeight="1" x14ac:dyDescent="0.25">
      <c r="B25" s="77"/>
      <c r="C25" s="430" t="s">
        <v>362</v>
      </c>
      <c r="D25" s="572" t="s">
        <v>366</v>
      </c>
      <c r="E25" s="573"/>
      <c r="F25" s="573"/>
      <c r="G25" s="574"/>
      <c r="H25" s="79"/>
    </row>
    <row r="26" spans="2:8" ht="44.1" customHeight="1" x14ac:dyDescent="0.25">
      <c r="B26" s="77"/>
      <c r="C26" s="430" t="s">
        <v>406</v>
      </c>
      <c r="D26" s="572" t="s">
        <v>407</v>
      </c>
      <c r="E26" s="573"/>
      <c r="F26" s="573"/>
      <c r="G26" s="574"/>
      <c r="H26" s="79"/>
    </row>
    <row r="27" spans="2:8" ht="32.450000000000003" customHeight="1" x14ac:dyDescent="0.25">
      <c r="B27" s="77"/>
      <c r="C27" s="430" t="s">
        <v>18</v>
      </c>
      <c r="D27" s="572" t="s">
        <v>368</v>
      </c>
      <c r="E27" s="573"/>
      <c r="F27" s="573"/>
      <c r="G27" s="574"/>
      <c r="H27" s="79"/>
    </row>
    <row r="28" spans="2:8" ht="32.450000000000003" customHeight="1" x14ac:dyDescent="0.25">
      <c r="B28" s="77"/>
      <c r="C28" s="430" t="s">
        <v>408</v>
      </c>
      <c r="D28" s="572" t="s">
        <v>409</v>
      </c>
      <c r="E28" s="573"/>
      <c r="F28" s="573"/>
      <c r="G28" s="574"/>
      <c r="H28" s="79"/>
    </row>
    <row r="29" spans="2:8" ht="66" customHeight="1" x14ac:dyDescent="0.25">
      <c r="B29" s="77"/>
      <c r="C29" s="430" t="s">
        <v>19</v>
      </c>
      <c r="D29" s="572" t="s">
        <v>369</v>
      </c>
      <c r="E29" s="573"/>
      <c r="F29" s="573"/>
      <c r="G29" s="574"/>
      <c r="H29" s="79"/>
    </row>
    <row r="30" spans="2:8" ht="66" customHeight="1" x14ac:dyDescent="0.25">
      <c r="B30" s="77"/>
      <c r="C30" s="430" t="s">
        <v>20</v>
      </c>
      <c r="D30" s="572" t="s">
        <v>367</v>
      </c>
      <c r="E30" s="573"/>
      <c r="F30" s="573"/>
      <c r="G30" s="574"/>
      <c r="H30" s="79"/>
    </row>
    <row r="31" spans="2:8" ht="66" customHeight="1" x14ac:dyDescent="0.25">
      <c r="B31" s="77"/>
      <c r="C31" s="430" t="s">
        <v>410</v>
      </c>
      <c r="D31" s="572" t="s">
        <v>411</v>
      </c>
      <c r="E31" s="573"/>
      <c r="F31" s="573"/>
      <c r="G31" s="574"/>
      <c r="H31" s="79"/>
    </row>
    <row r="32" spans="2:8" ht="66" customHeight="1" x14ac:dyDescent="0.25">
      <c r="B32" s="77"/>
      <c r="C32" s="430" t="s">
        <v>21</v>
      </c>
      <c r="D32" s="607" t="s">
        <v>370</v>
      </c>
      <c r="E32" s="608"/>
      <c r="F32" s="608"/>
      <c r="G32" s="609"/>
      <c r="H32" s="79"/>
    </row>
    <row r="33" spans="2:8" ht="66" customHeight="1" x14ac:dyDescent="0.25">
      <c r="B33" s="77"/>
      <c r="C33" s="430" t="s">
        <v>412</v>
      </c>
      <c r="D33" s="572" t="s">
        <v>413</v>
      </c>
      <c r="E33" s="573"/>
      <c r="F33" s="573"/>
      <c r="G33" s="574"/>
      <c r="H33" s="79"/>
    </row>
    <row r="34" spans="2:8" ht="63" customHeight="1" x14ac:dyDescent="0.25">
      <c r="B34" s="77"/>
      <c r="C34" s="430" t="s">
        <v>353</v>
      </c>
      <c r="D34" s="572" t="s">
        <v>415</v>
      </c>
      <c r="E34" s="573"/>
      <c r="F34" s="573"/>
      <c r="G34" s="574"/>
      <c r="H34" s="79"/>
    </row>
    <row r="35" spans="2:8" ht="59.25" customHeight="1" x14ac:dyDescent="0.25">
      <c r="B35" s="77"/>
      <c r="C35" s="430" t="s">
        <v>356</v>
      </c>
      <c r="D35" s="572" t="s">
        <v>415</v>
      </c>
      <c r="E35" s="573"/>
      <c r="F35" s="573"/>
      <c r="G35" s="574"/>
      <c r="H35" s="79"/>
    </row>
    <row r="36" spans="2:8" ht="60" customHeight="1" x14ac:dyDescent="0.25">
      <c r="B36" s="77"/>
      <c r="C36" s="430" t="s">
        <v>414</v>
      </c>
      <c r="D36" s="572" t="s">
        <v>415</v>
      </c>
      <c r="E36" s="573"/>
      <c r="F36" s="573"/>
      <c r="G36" s="574"/>
      <c r="H36" s="79"/>
    </row>
    <row r="37" spans="2:8" ht="15.6" customHeight="1" x14ac:dyDescent="0.25">
      <c r="B37" s="77"/>
      <c r="H37" s="79"/>
    </row>
    <row r="38" spans="2:8" ht="61.35" customHeight="1" x14ac:dyDescent="0.25">
      <c r="B38" s="77"/>
      <c r="H38" s="79"/>
    </row>
    <row r="39" spans="2:8" ht="16.5" x14ac:dyDescent="0.25">
      <c r="B39" s="77"/>
      <c r="C39" s="78"/>
      <c r="D39" s="78"/>
      <c r="E39" s="78"/>
      <c r="F39" s="78"/>
      <c r="G39" s="78"/>
      <c r="H39" s="79"/>
    </row>
    <row r="40" spans="2:8" ht="16.5" x14ac:dyDescent="0.25">
      <c r="B40" s="77"/>
      <c r="C40" s="78"/>
      <c r="D40" s="78"/>
      <c r="E40" s="78"/>
      <c r="F40" s="78"/>
      <c r="G40" s="78"/>
      <c r="H40" s="79"/>
    </row>
    <row r="41" spans="2:8" ht="16.5" x14ac:dyDescent="0.25">
      <c r="B41" s="77"/>
      <c r="C41" s="78"/>
      <c r="D41" s="78"/>
      <c r="E41" s="78"/>
      <c r="F41" s="78"/>
      <c r="G41" s="78"/>
      <c r="H41" s="79"/>
    </row>
    <row r="42" spans="2:8" ht="16.5" x14ac:dyDescent="0.25">
      <c r="B42" s="77"/>
      <c r="C42" s="78"/>
      <c r="D42" s="78"/>
      <c r="E42" s="78"/>
      <c r="F42" s="78"/>
      <c r="G42" s="78"/>
      <c r="H42" s="79"/>
    </row>
    <row r="43" spans="2:8" ht="18.600000000000001" customHeight="1" thickBot="1" x14ac:dyDescent="0.3">
      <c r="B43" s="569" t="s">
        <v>148</v>
      </c>
      <c r="C43" s="570"/>
      <c r="D43" s="570"/>
      <c r="E43" s="570"/>
      <c r="F43" s="570"/>
      <c r="G43" s="570"/>
      <c r="H43" s="571"/>
    </row>
    <row r="44" spans="2:8" ht="18.600000000000001" customHeight="1" x14ac:dyDescent="0.25">
      <c r="B44" s="77"/>
      <c r="C44" s="78"/>
      <c r="D44" s="78"/>
      <c r="E44" s="78"/>
      <c r="F44" s="78"/>
      <c r="G44" s="78"/>
      <c r="H44" s="79"/>
    </row>
    <row r="45" spans="2:8" ht="18.600000000000001" customHeight="1" x14ac:dyDescent="0.25">
      <c r="B45" s="552" t="s">
        <v>149</v>
      </c>
      <c r="C45" s="553"/>
      <c r="D45" s="553"/>
      <c r="E45" s="553"/>
      <c r="F45" s="553"/>
      <c r="G45" s="553"/>
      <c r="H45" s="554"/>
    </row>
    <row r="46" spans="2:8" ht="18.600000000000001" customHeight="1" x14ac:dyDescent="0.25">
      <c r="B46" s="77"/>
      <c r="C46" s="78"/>
      <c r="D46" s="78"/>
      <c r="E46" s="78"/>
      <c r="F46" s="78"/>
      <c r="G46" s="78"/>
      <c r="H46" s="79"/>
    </row>
    <row r="47" spans="2:8" ht="15" customHeight="1" x14ac:dyDescent="0.25">
      <c r="B47" s="80"/>
      <c r="C47" s="564" t="s">
        <v>150</v>
      </c>
      <c r="D47" s="564"/>
      <c r="E47" s="565" t="s">
        <v>151</v>
      </c>
      <c r="F47" s="565"/>
      <c r="G47" s="565"/>
      <c r="H47" s="81"/>
    </row>
    <row r="48" spans="2:8" ht="35.25" customHeight="1" x14ac:dyDescent="0.25">
      <c r="B48" s="80"/>
      <c r="C48" s="551" t="s">
        <v>16</v>
      </c>
      <c r="D48" s="551"/>
      <c r="E48" s="557" t="s">
        <v>152</v>
      </c>
      <c r="F48" s="557"/>
      <c r="G48" s="557"/>
      <c r="H48" s="81"/>
    </row>
    <row r="49" spans="2:8" ht="17.25" customHeight="1" x14ac:dyDescent="0.25">
      <c r="B49" s="80"/>
      <c r="C49" s="551" t="s">
        <v>153</v>
      </c>
      <c r="D49" s="551"/>
      <c r="E49" s="557" t="s">
        <v>154</v>
      </c>
      <c r="F49" s="557"/>
      <c r="G49" s="557"/>
      <c r="H49" s="81"/>
    </row>
    <row r="50" spans="2:8" ht="69.75" customHeight="1" x14ac:dyDescent="0.25">
      <c r="B50" s="80"/>
      <c r="C50" s="551" t="s">
        <v>155</v>
      </c>
      <c r="D50" s="551"/>
      <c r="E50" s="557" t="s">
        <v>156</v>
      </c>
      <c r="F50" s="557"/>
      <c r="G50" s="557"/>
      <c r="H50" s="81"/>
    </row>
    <row r="51" spans="2:8" ht="69.75" customHeight="1" x14ac:dyDescent="0.25">
      <c r="B51" s="80"/>
      <c r="C51" s="551" t="s">
        <v>159</v>
      </c>
      <c r="D51" s="551"/>
      <c r="E51" s="557" t="s">
        <v>339</v>
      </c>
      <c r="F51" s="557"/>
      <c r="G51" s="557"/>
      <c r="H51" s="81"/>
    </row>
    <row r="52" spans="2:8" ht="69.75" customHeight="1" x14ac:dyDescent="0.25">
      <c r="B52" s="80"/>
      <c r="C52" s="549" t="s">
        <v>160</v>
      </c>
      <c r="D52" s="549"/>
      <c r="E52" s="557" t="s">
        <v>374</v>
      </c>
      <c r="F52" s="557"/>
      <c r="G52" s="557"/>
      <c r="H52" s="81"/>
    </row>
    <row r="53" spans="2:8" ht="69.75" customHeight="1" x14ac:dyDescent="0.25">
      <c r="B53" s="80"/>
      <c r="C53" s="549" t="s">
        <v>161</v>
      </c>
      <c r="D53" s="549"/>
      <c r="E53" s="557" t="s">
        <v>162</v>
      </c>
      <c r="F53" s="557"/>
      <c r="G53" s="557"/>
      <c r="H53" s="81"/>
    </row>
    <row r="54" spans="2:8" ht="69.75" customHeight="1" x14ac:dyDescent="0.25">
      <c r="B54" s="80"/>
      <c r="C54" s="549" t="s">
        <v>163</v>
      </c>
      <c r="D54" s="549"/>
      <c r="E54" s="557" t="s">
        <v>164</v>
      </c>
      <c r="F54" s="557"/>
      <c r="G54" s="557"/>
      <c r="H54" s="81"/>
    </row>
    <row r="55" spans="2:8" ht="79.5" customHeight="1" x14ac:dyDescent="0.25">
      <c r="B55" s="80"/>
      <c r="C55" s="549" t="s">
        <v>165</v>
      </c>
      <c r="D55" s="549"/>
      <c r="E55" s="557" t="s">
        <v>340</v>
      </c>
      <c r="F55" s="557"/>
      <c r="G55" s="557"/>
      <c r="H55" s="81"/>
    </row>
    <row r="56" spans="2:8" ht="114.75" customHeight="1" x14ac:dyDescent="0.25">
      <c r="B56" s="80"/>
      <c r="C56" s="549" t="s">
        <v>166</v>
      </c>
      <c r="D56" s="549"/>
      <c r="E56" s="557" t="s">
        <v>341</v>
      </c>
      <c r="F56" s="557"/>
      <c r="G56" s="557"/>
      <c r="H56" s="81"/>
    </row>
    <row r="57" spans="2:8" ht="69.75" customHeight="1" x14ac:dyDescent="0.25">
      <c r="B57" s="80"/>
      <c r="C57" s="549" t="s">
        <v>167</v>
      </c>
      <c r="D57" s="549"/>
      <c r="E57" s="557" t="s">
        <v>342</v>
      </c>
      <c r="F57" s="557"/>
      <c r="G57" s="557"/>
      <c r="H57" s="81"/>
    </row>
    <row r="58" spans="2:8" ht="69.75" customHeight="1" x14ac:dyDescent="0.25">
      <c r="B58" s="80"/>
      <c r="C58" s="549" t="s">
        <v>168</v>
      </c>
      <c r="D58" s="549"/>
      <c r="E58" s="557" t="s">
        <v>416</v>
      </c>
      <c r="F58" s="557"/>
      <c r="G58" s="557"/>
      <c r="H58" s="81"/>
    </row>
    <row r="59" spans="2:8" x14ac:dyDescent="0.25">
      <c r="B59" s="80"/>
      <c r="C59" s="82"/>
      <c r="D59" s="82"/>
      <c r="E59" s="83"/>
      <c r="F59" s="83"/>
      <c r="G59" s="84"/>
      <c r="H59" s="81"/>
    </row>
    <row r="60" spans="2:8" ht="16.5" x14ac:dyDescent="0.25">
      <c r="B60" s="552" t="s">
        <v>169</v>
      </c>
      <c r="C60" s="553"/>
      <c r="D60" s="553"/>
      <c r="E60" s="553"/>
      <c r="F60" s="553"/>
      <c r="G60" s="553"/>
      <c r="H60" s="554"/>
    </row>
    <row r="61" spans="2:8" ht="14.45" customHeight="1" x14ac:dyDescent="0.25">
      <c r="B61" s="85"/>
      <c r="C61" s="86"/>
      <c r="D61" s="86"/>
      <c r="E61" s="86"/>
      <c r="F61" s="86"/>
      <c r="G61" s="86"/>
      <c r="H61" s="87"/>
    </row>
    <row r="62" spans="2:8" ht="14.45" customHeight="1" x14ac:dyDescent="0.25">
      <c r="B62" s="85"/>
      <c r="C62" s="564" t="s">
        <v>150</v>
      </c>
      <c r="D62" s="564"/>
      <c r="E62" s="565" t="s">
        <v>151</v>
      </c>
      <c r="F62" s="565"/>
      <c r="G62" s="565"/>
      <c r="H62" s="87"/>
    </row>
    <row r="63" spans="2:8" ht="103.5" customHeight="1" x14ac:dyDescent="0.25">
      <c r="B63" s="85"/>
      <c r="C63" s="549" t="s">
        <v>170</v>
      </c>
      <c r="D63" s="549"/>
      <c r="E63" s="557" t="s">
        <v>171</v>
      </c>
      <c r="F63" s="557"/>
      <c r="G63" s="557"/>
      <c r="H63" s="87"/>
    </row>
    <row r="64" spans="2:8" ht="58.5" customHeight="1" x14ac:dyDescent="0.25">
      <c r="B64" s="85"/>
      <c r="C64" s="549" t="s">
        <v>172</v>
      </c>
      <c r="D64" s="549"/>
      <c r="E64" s="557" t="s">
        <v>173</v>
      </c>
      <c r="F64" s="557"/>
      <c r="G64" s="557"/>
      <c r="H64" s="87"/>
    </row>
    <row r="65" spans="2:8" ht="54" customHeight="1" x14ac:dyDescent="0.25">
      <c r="B65" s="85"/>
      <c r="C65" s="549" t="s">
        <v>174</v>
      </c>
      <c r="D65" s="549"/>
      <c r="E65" s="557" t="s">
        <v>175</v>
      </c>
      <c r="F65" s="557"/>
      <c r="G65" s="557"/>
      <c r="H65" s="87"/>
    </row>
    <row r="66" spans="2:8" ht="32.450000000000003" customHeight="1" x14ac:dyDescent="0.25">
      <c r="B66" s="85"/>
      <c r="C66" s="549" t="s">
        <v>176</v>
      </c>
      <c r="D66" s="549"/>
      <c r="E66" s="557" t="s">
        <v>177</v>
      </c>
      <c r="F66" s="557"/>
      <c r="G66" s="557"/>
      <c r="H66" s="87"/>
    </row>
    <row r="67" spans="2:8" ht="16.5" x14ac:dyDescent="0.25">
      <c r="B67" s="85"/>
      <c r="C67" s="86"/>
      <c r="D67" s="86"/>
      <c r="E67" s="86"/>
      <c r="F67" s="86"/>
      <c r="G67" s="86"/>
      <c r="H67" s="87"/>
    </row>
    <row r="68" spans="2:8" ht="18.600000000000001" customHeight="1" x14ac:dyDescent="0.25">
      <c r="B68" s="566" t="s">
        <v>178</v>
      </c>
      <c r="C68" s="567"/>
      <c r="D68" s="567"/>
      <c r="E68" s="567"/>
      <c r="F68" s="567"/>
      <c r="G68" s="567"/>
      <c r="H68" s="568"/>
    </row>
    <row r="69" spans="2:8" ht="18.600000000000001" customHeight="1" x14ac:dyDescent="0.25">
      <c r="B69" s="88"/>
      <c r="C69" s="89"/>
      <c r="D69" s="89"/>
      <c r="E69" s="89"/>
      <c r="F69" s="89"/>
      <c r="G69" s="89"/>
      <c r="H69" s="90"/>
    </row>
    <row r="70" spans="2:8" ht="18.600000000000001" customHeight="1" x14ac:dyDescent="0.25">
      <c r="B70" s="552" t="s">
        <v>179</v>
      </c>
      <c r="C70" s="553"/>
      <c r="D70" s="553"/>
      <c r="E70" s="553"/>
      <c r="F70" s="553"/>
      <c r="G70" s="553"/>
      <c r="H70" s="554"/>
    </row>
    <row r="71" spans="2:8" ht="18.600000000000001" customHeight="1" x14ac:dyDescent="0.25">
      <c r="B71" s="77"/>
      <c r="C71" s="78"/>
      <c r="D71" s="78"/>
      <c r="E71" s="78"/>
      <c r="F71" s="78"/>
      <c r="G71" s="78"/>
      <c r="H71" s="79"/>
    </row>
    <row r="72" spans="2:8" ht="18.600000000000001" customHeight="1" x14ac:dyDescent="0.25">
      <c r="B72" s="77"/>
      <c r="C72" s="564" t="s">
        <v>150</v>
      </c>
      <c r="D72" s="564"/>
      <c r="E72" s="565" t="s">
        <v>151</v>
      </c>
      <c r="F72" s="565"/>
      <c r="G72" s="565"/>
      <c r="H72" s="79"/>
    </row>
    <row r="73" spans="2:8" ht="77.25" customHeight="1" x14ac:dyDescent="0.25">
      <c r="B73" s="77"/>
      <c r="C73" s="549" t="s">
        <v>180</v>
      </c>
      <c r="D73" s="549"/>
      <c r="E73" s="557" t="s">
        <v>344</v>
      </c>
      <c r="F73" s="557"/>
      <c r="G73" s="557"/>
      <c r="H73" s="79"/>
    </row>
    <row r="74" spans="2:8" ht="54" customHeight="1" x14ac:dyDescent="0.25">
      <c r="B74" s="77"/>
      <c r="C74" s="549" t="s">
        <v>181</v>
      </c>
      <c r="D74" s="549"/>
      <c r="E74" s="557" t="s">
        <v>182</v>
      </c>
      <c r="F74" s="557"/>
      <c r="G74" s="557"/>
      <c r="H74" s="79"/>
    </row>
    <row r="75" spans="2:8" ht="51.95" customHeight="1" x14ac:dyDescent="0.25">
      <c r="B75" s="77"/>
      <c r="C75" s="549" t="s">
        <v>183</v>
      </c>
      <c r="D75" s="549"/>
      <c r="E75" s="557" t="s">
        <v>184</v>
      </c>
      <c r="F75" s="557"/>
      <c r="G75" s="557"/>
      <c r="H75" s="79"/>
    </row>
    <row r="76" spans="2:8" ht="53.45" customHeight="1" x14ac:dyDescent="0.25">
      <c r="B76" s="77"/>
      <c r="C76" s="549" t="s">
        <v>185</v>
      </c>
      <c r="D76" s="549"/>
      <c r="E76" s="557" t="s">
        <v>184</v>
      </c>
      <c r="F76" s="557"/>
      <c r="G76" s="557"/>
      <c r="H76" s="79"/>
    </row>
    <row r="77" spans="2:8" ht="48.6" customHeight="1" x14ac:dyDescent="0.25">
      <c r="B77" s="77"/>
      <c r="C77" s="549" t="s">
        <v>186</v>
      </c>
      <c r="D77" s="549"/>
      <c r="E77" s="557" t="s">
        <v>187</v>
      </c>
      <c r="F77" s="557"/>
      <c r="G77" s="557"/>
      <c r="H77" s="79"/>
    </row>
    <row r="78" spans="2:8" ht="49.5" customHeight="1" x14ac:dyDescent="0.25">
      <c r="B78" s="77"/>
      <c r="C78" s="549" t="s">
        <v>188</v>
      </c>
      <c r="D78" s="549"/>
      <c r="E78" s="557" t="s">
        <v>189</v>
      </c>
      <c r="F78" s="557"/>
      <c r="G78" s="557"/>
      <c r="H78" s="79"/>
    </row>
    <row r="79" spans="2:8" ht="99.75" customHeight="1" x14ac:dyDescent="0.25">
      <c r="B79" s="77"/>
      <c r="C79" s="549" t="s">
        <v>190</v>
      </c>
      <c r="D79" s="549"/>
      <c r="E79" s="557" t="s">
        <v>417</v>
      </c>
      <c r="F79" s="557"/>
      <c r="G79" s="557"/>
      <c r="H79" s="79"/>
    </row>
    <row r="80" spans="2:8" ht="29.45" customHeight="1" x14ac:dyDescent="0.25">
      <c r="B80" s="77"/>
      <c r="C80" s="549" t="s">
        <v>191</v>
      </c>
      <c r="D80" s="549"/>
      <c r="E80" s="557" t="s">
        <v>192</v>
      </c>
      <c r="F80" s="557"/>
      <c r="G80" s="557"/>
      <c r="H80" s="79"/>
    </row>
    <row r="81" spans="2:8" ht="39.950000000000003" customHeight="1" x14ac:dyDescent="0.25">
      <c r="B81" s="77"/>
      <c r="C81" s="549" t="s">
        <v>193</v>
      </c>
      <c r="D81" s="549"/>
      <c r="E81" s="557" t="s">
        <v>194</v>
      </c>
      <c r="F81" s="557"/>
      <c r="G81" s="557"/>
      <c r="H81" s="79"/>
    </row>
    <row r="82" spans="2:8" ht="29.45" customHeight="1" x14ac:dyDescent="0.25">
      <c r="B82" s="77"/>
      <c r="C82" s="549" t="s">
        <v>195</v>
      </c>
      <c r="D82" s="549"/>
      <c r="E82" s="557" t="s">
        <v>196</v>
      </c>
      <c r="F82" s="557"/>
      <c r="G82" s="557"/>
      <c r="H82" s="79"/>
    </row>
    <row r="83" spans="2:8" ht="18.600000000000001" customHeight="1" x14ac:dyDescent="0.25">
      <c r="B83" s="77"/>
      <c r="C83" s="78"/>
      <c r="D83" s="78"/>
      <c r="E83" s="78"/>
      <c r="F83" s="78"/>
      <c r="G83" s="78"/>
      <c r="H83" s="79"/>
    </row>
    <row r="84" spans="2:8" ht="18.600000000000001" customHeight="1" x14ac:dyDescent="0.25">
      <c r="B84" s="561" t="s">
        <v>197</v>
      </c>
      <c r="C84" s="562"/>
      <c r="D84" s="562"/>
      <c r="E84" s="562"/>
      <c r="F84" s="562"/>
      <c r="G84" s="562"/>
      <c r="H84" s="563"/>
    </row>
    <row r="85" spans="2:8" ht="18.600000000000001" customHeight="1" x14ac:dyDescent="0.25">
      <c r="B85" s="77"/>
      <c r="C85" s="78"/>
      <c r="D85" s="78"/>
      <c r="E85" s="78"/>
      <c r="F85" s="78"/>
      <c r="G85" s="78"/>
      <c r="H85" s="79"/>
    </row>
    <row r="86" spans="2:8" ht="18.600000000000001" customHeight="1" x14ac:dyDescent="0.25">
      <c r="B86" s="558" t="s">
        <v>198</v>
      </c>
      <c r="C86" s="559"/>
      <c r="D86" s="559"/>
      <c r="E86" s="559"/>
      <c r="F86" s="559"/>
      <c r="G86" s="559"/>
      <c r="H86" s="560"/>
    </row>
    <row r="87" spans="2:8" ht="18.600000000000001" customHeight="1" x14ac:dyDescent="0.25">
      <c r="B87" s="71"/>
      <c r="C87" s="75"/>
      <c r="D87" s="75"/>
      <c r="E87" s="75"/>
      <c r="F87" s="75"/>
      <c r="G87" s="75"/>
      <c r="H87" s="76"/>
    </row>
    <row r="88" spans="2:8" ht="30" customHeight="1" x14ac:dyDescent="0.25">
      <c r="B88" s="552" t="s">
        <v>199</v>
      </c>
      <c r="C88" s="553"/>
      <c r="D88" s="553"/>
      <c r="E88" s="553"/>
      <c r="F88" s="553"/>
      <c r="G88" s="553"/>
      <c r="H88" s="554"/>
    </row>
    <row r="89" spans="2:8" ht="16.5" x14ac:dyDescent="0.25">
      <c r="B89" s="77"/>
      <c r="C89" s="78"/>
      <c r="D89" s="78"/>
      <c r="E89" s="78"/>
      <c r="F89" s="78"/>
      <c r="G89" s="78"/>
      <c r="H89" s="79"/>
    </row>
    <row r="90" spans="2:8" ht="30" customHeight="1" x14ac:dyDescent="0.25">
      <c r="B90" s="77"/>
      <c r="C90" s="564" t="s">
        <v>150</v>
      </c>
      <c r="D90" s="564"/>
      <c r="E90" s="565" t="s">
        <v>151</v>
      </c>
      <c r="F90" s="565"/>
      <c r="G90" s="565"/>
      <c r="H90" s="79"/>
    </row>
    <row r="91" spans="2:8" ht="30" customHeight="1" x14ac:dyDescent="0.25">
      <c r="B91" s="77"/>
      <c r="C91" s="549" t="s">
        <v>200</v>
      </c>
      <c r="D91" s="549"/>
      <c r="E91" s="557" t="s">
        <v>201</v>
      </c>
      <c r="F91" s="557"/>
      <c r="G91" s="557"/>
      <c r="H91" s="79"/>
    </row>
    <row r="92" spans="2:8" ht="44.45" customHeight="1" x14ac:dyDescent="0.25">
      <c r="B92" s="77"/>
      <c r="C92" s="549" t="s">
        <v>202</v>
      </c>
      <c r="D92" s="549"/>
      <c r="E92" s="557" t="s">
        <v>203</v>
      </c>
      <c r="F92" s="557"/>
      <c r="G92" s="557"/>
      <c r="H92" s="79"/>
    </row>
    <row r="93" spans="2:8" ht="51" customHeight="1" x14ac:dyDescent="0.25">
      <c r="B93" s="77"/>
      <c r="C93" s="549" t="s">
        <v>204</v>
      </c>
      <c r="D93" s="549"/>
      <c r="E93" s="557" t="s">
        <v>205</v>
      </c>
      <c r="F93" s="557"/>
      <c r="G93" s="557"/>
      <c r="H93" s="79"/>
    </row>
    <row r="94" spans="2:8" ht="90" customHeight="1" x14ac:dyDescent="0.25">
      <c r="B94" s="77"/>
      <c r="C94" s="549" t="s">
        <v>206</v>
      </c>
      <c r="D94" s="549"/>
      <c r="E94" s="557" t="s">
        <v>348</v>
      </c>
      <c r="F94" s="557"/>
      <c r="G94" s="557"/>
      <c r="H94" s="79"/>
    </row>
    <row r="95" spans="2:8" ht="30" customHeight="1" x14ac:dyDescent="0.25">
      <c r="B95" s="77"/>
      <c r="C95" s="549" t="s">
        <v>207</v>
      </c>
      <c r="D95" s="549"/>
      <c r="E95" s="557" t="s">
        <v>208</v>
      </c>
      <c r="F95" s="557"/>
      <c r="G95" s="557"/>
      <c r="H95" s="79"/>
    </row>
    <row r="96" spans="2:8" ht="30" customHeight="1" x14ac:dyDescent="0.25">
      <c r="B96" s="77"/>
      <c r="C96" s="549" t="s">
        <v>209</v>
      </c>
      <c r="D96" s="549"/>
      <c r="E96" s="557" t="s">
        <v>210</v>
      </c>
      <c r="F96" s="557"/>
      <c r="G96" s="557"/>
      <c r="H96" s="79"/>
    </row>
    <row r="97" spans="2:9" ht="45.75" customHeight="1" x14ac:dyDescent="0.25">
      <c r="B97" s="77"/>
      <c r="C97" s="549" t="s">
        <v>211</v>
      </c>
      <c r="D97" s="549"/>
      <c r="E97" s="557" t="s">
        <v>212</v>
      </c>
      <c r="F97" s="557"/>
      <c r="G97" s="557"/>
      <c r="H97" s="79"/>
    </row>
    <row r="98" spans="2:9" ht="69" customHeight="1" x14ac:dyDescent="0.25">
      <c r="B98" s="77"/>
      <c r="C98" s="549" t="s">
        <v>213</v>
      </c>
      <c r="D98" s="549"/>
      <c r="E98" s="557" t="s">
        <v>345</v>
      </c>
      <c r="F98" s="557"/>
      <c r="G98" s="557"/>
      <c r="H98" s="79"/>
    </row>
    <row r="99" spans="2:9" ht="30" customHeight="1" x14ac:dyDescent="0.25">
      <c r="B99" s="77"/>
      <c r="C99" s="78"/>
      <c r="D99" s="78"/>
      <c r="E99" s="78"/>
      <c r="F99" s="78"/>
      <c r="G99" s="78"/>
      <c r="H99" s="79"/>
    </row>
    <row r="100" spans="2:9" ht="18.600000000000001" customHeight="1" x14ac:dyDescent="0.25">
      <c r="B100" s="558" t="s">
        <v>214</v>
      </c>
      <c r="C100" s="559"/>
      <c r="D100" s="559"/>
      <c r="E100" s="559"/>
      <c r="F100" s="559"/>
      <c r="G100" s="559"/>
      <c r="H100" s="560"/>
    </row>
    <row r="101" spans="2:9" ht="18.600000000000001" customHeight="1" x14ac:dyDescent="0.25">
      <c r="B101" s="91"/>
      <c r="C101" s="92"/>
      <c r="D101" s="92"/>
      <c r="E101" s="92"/>
      <c r="F101" s="92"/>
      <c r="G101" s="92"/>
      <c r="H101" s="93"/>
    </row>
    <row r="102" spans="2:9" ht="18.600000000000001" customHeight="1" x14ac:dyDescent="0.25">
      <c r="B102" s="558" t="s">
        <v>215</v>
      </c>
      <c r="C102" s="559"/>
      <c r="D102" s="559"/>
      <c r="E102" s="559"/>
      <c r="F102" s="559"/>
      <c r="G102" s="559"/>
      <c r="H102" s="560"/>
    </row>
    <row r="103" spans="2:9" ht="18.600000000000001" customHeight="1" x14ac:dyDescent="0.25">
      <c r="B103" s="91"/>
      <c r="C103" s="92"/>
      <c r="D103" s="92"/>
      <c r="E103" s="92"/>
      <c r="F103" s="92"/>
      <c r="G103" s="92"/>
      <c r="H103" s="93"/>
    </row>
    <row r="104" spans="2:9" ht="18.600000000000001" customHeight="1" thickBot="1" x14ac:dyDescent="0.3">
      <c r="B104" s="552" t="s">
        <v>216</v>
      </c>
      <c r="C104" s="553"/>
      <c r="D104" s="553"/>
      <c r="E104" s="553"/>
      <c r="F104" s="553"/>
      <c r="G104" s="553"/>
      <c r="H104" s="554"/>
    </row>
    <row r="105" spans="2:9" ht="16.5" x14ac:dyDescent="0.25">
      <c r="B105" s="94"/>
      <c r="C105" s="95"/>
      <c r="D105" s="95"/>
      <c r="E105" s="95"/>
      <c r="F105" s="95"/>
      <c r="G105" s="95"/>
      <c r="H105" s="96"/>
    </row>
    <row r="106" spans="2:9" ht="16.5" x14ac:dyDescent="0.25">
      <c r="B106" s="77" t="s">
        <v>217</v>
      </c>
      <c r="C106" s="97"/>
      <c r="D106" s="97"/>
      <c r="E106" s="97"/>
      <c r="F106" s="97"/>
      <c r="G106" s="97"/>
      <c r="H106" s="98"/>
    </row>
    <row r="107" spans="2:9" x14ac:dyDescent="0.25">
      <c r="B107" s="80"/>
      <c r="C107" s="84"/>
      <c r="D107" s="99"/>
      <c r="E107" s="100"/>
      <c r="F107" s="100"/>
      <c r="G107" s="101"/>
      <c r="H107" s="81"/>
    </row>
    <row r="108" spans="2:9" x14ac:dyDescent="0.25">
      <c r="B108" s="102"/>
      <c r="C108" s="103" t="s">
        <v>218</v>
      </c>
      <c r="D108" s="555" t="s">
        <v>150</v>
      </c>
      <c r="E108" s="555"/>
      <c r="F108" s="556" t="s">
        <v>151</v>
      </c>
      <c r="G108" s="556"/>
      <c r="H108" s="81"/>
      <c r="I108" s="84"/>
    </row>
    <row r="109" spans="2:9" s="108" customFormat="1" ht="30.75" customHeight="1" x14ac:dyDescent="0.25">
      <c r="B109" s="104"/>
      <c r="C109" s="105">
        <v>2</v>
      </c>
      <c r="D109" s="551" t="s">
        <v>16</v>
      </c>
      <c r="E109" s="551"/>
      <c r="F109" s="550" t="s">
        <v>152</v>
      </c>
      <c r="G109" s="550"/>
      <c r="H109" s="106"/>
      <c r="I109" s="107"/>
    </row>
    <row r="110" spans="2:9" s="108" customFormat="1" ht="17.25" customHeight="1" x14ac:dyDescent="0.25">
      <c r="B110" s="104"/>
      <c r="C110" s="105">
        <v>2</v>
      </c>
      <c r="D110" s="551" t="s">
        <v>153</v>
      </c>
      <c r="E110" s="551"/>
      <c r="F110" s="550" t="s">
        <v>154</v>
      </c>
      <c r="G110" s="550"/>
      <c r="H110" s="106"/>
      <c r="I110" s="107"/>
    </row>
    <row r="111" spans="2:9" s="108" customFormat="1" ht="25.5" customHeight="1" x14ac:dyDescent="0.25">
      <c r="B111" s="104"/>
      <c r="C111" s="105">
        <v>2</v>
      </c>
      <c r="D111" s="551" t="s">
        <v>155</v>
      </c>
      <c r="E111" s="551"/>
      <c r="F111" s="550" t="s">
        <v>156</v>
      </c>
      <c r="G111" s="550"/>
      <c r="H111" s="106"/>
      <c r="I111" s="107"/>
    </row>
    <row r="112" spans="2:9" s="108" customFormat="1" ht="25.5" customHeight="1" x14ac:dyDescent="0.25">
      <c r="B112" s="104"/>
      <c r="C112" s="105">
        <v>2</v>
      </c>
      <c r="D112" s="551" t="s">
        <v>157</v>
      </c>
      <c r="E112" s="551"/>
      <c r="F112" s="550" t="s">
        <v>158</v>
      </c>
      <c r="G112" s="550"/>
      <c r="H112" s="106"/>
      <c r="I112" s="107"/>
    </row>
    <row r="113" spans="2:9" s="108" customFormat="1" ht="90" customHeight="1" x14ac:dyDescent="0.25">
      <c r="B113" s="104"/>
      <c r="C113" s="105">
        <v>2</v>
      </c>
      <c r="D113" s="551" t="s">
        <v>159</v>
      </c>
      <c r="E113" s="551"/>
      <c r="F113" s="550" t="s">
        <v>339</v>
      </c>
      <c r="G113" s="550"/>
      <c r="H113" s="106"/>
      <c r="I113" s="107"/>
    </row>
    <row r="114" spans="2:9" s="108" customFormat="1" ht="129.75" customHeight="1" x14ac:dyDescent="0.25">
      <c r="B114" s="104"/>
      <c r="C114" s="105">
        <v>2</v>
      </c>
      <c r="D114" s="549" t="s">
        <v>160</v>
      </c>
      <c r="E114" s="549"/>
      <c r="F114" s="550" t="s">
        <v>374</v>
      </c>
      <c r="G114" s="550"/>
      <c r="H114" s="106"/>
      <c r="I114" s="107"/>
    </row>
    <row r="115" spans="2:9" s="108" customFormat="1" ht="57.75" customHeight="1" x14ac:dyDescent="0.25">
      <c r="B115" s="104"/>
      <c r="C115" s="105">
        <v>2</v>
      </c>
      <c r="D115" s="549" t="s">
        <v>161</v>
      </c>
      <c r="E115" s="549"/>
      <c r="F115" s="550" t="s">
        <v>162</v>
      </c>
      <c r="G115" s="550"/>
      <c r="H115" s="106"/>
      <c r="I115" s="107"/>
    </row>
    <row r="116" spans="2:9" s="108" customFormat="1" ht="42.75" customHeight="1" x14ac:dyDescent="0.25">
      <c r="B116" s="104"/>
      <c r="C116" s="105">
        <v>2</v>
      </c>
      <c r="D116" s="549" t="s">
        <v>163</v>
      </c>
      <c r="E116" s="549"/>
      <c r="F116" s="550" t="s">
        <v>164</v>
      </c>
      <c r="G116" s="550"/>
      <c r="H116" s="106"/>
      <c r="I116" s="107"/>
    </row>
    <row r="117" spans="2:9" s="108" customFormat="1" ht="81" customHeight="1" x14ac:dyDescent="0.25">
      <c r="B117" s="104"/>
      <c r="C117" s="105">
        <v>2</v>
      </c>
      <c r="D117" s="549" t="s">
        <v>165</v>
      </c>
      <c r="E117" s="549"/>
      <c r="F117" s="550" t="s">
        <v>346</v>
      </c>
      <c r="G117" s="550"/>
      <c r="H117" s="106"/>
      <c r="I117" s="107"/>
    </row>
    <row r="118" spans="2:9" s="108" customFormat="1" ht="105" customHeight="1" x14ac:dyDescent="0.25">
      <c r="B118" s="104"/>
      <c r="C118" s="105">
        <v>2</v>
      </c>
      <c r="D118" s="549" t="s">
        <v>166</v>
      </c>
      <c r="E118" s="549"/>
      <c r="F118" s="550" t="s">
        <v>341</v>
      </c>
      <c r="G118" s="550"/>
      <c r="H118" s="106"/>
      <c r="I118" s="107"/>
    </row>
    <row r="119" spans="2:9" s="108" customFormat="1" ht="93.95" customHeight="1" x14ac:dyDescent="0.25">
      <c r="B119" s="104"/>
      <c r="C119" s="105">
        <v>2</v>
      </c>
      <c r="D119" s="549" t="s">
        <v>167</v>
      </c>
      <c r="E119" s="549"/>
      <c r="F119" s="550" t="s">
        <v>342</v>
      </c>
      <c r="G119" s="550"/>
      <c r="H119" s="106"/>
      <c r="I119" s="107"/>
    </row>
    <row r="120" spans="2:9" s="108" customFormat="1" ht="30.75" customHeight="1" x14ac:dyDescent="0.25">
      <c r="B120" s="104"/>
      <c r="C120" s="105">
        <v>2</v>
      </c>
      <c r="D120" s="549" t="s">
        <v>168</v>
      </c>
      <c r="E120" s="549"/>
      <c r="F120" s="550" t="s">
        <v>343</v>
      </c>
      <c r="G120" s="550"/>
      <c r="H120" s="106"/>
      <c r="I120" s="107"/>
    </row>
    <row r="121" spans="2:9" s="108" customFormat="1" ht="78" customHeight="1" x14ac:dyDescent="0.25">
      <c r="B121" s="104"/>
      <c r="C121" s="105">
        <v>3</v>
      </c>
      <c r="D121" s="549" t="s">
        <v>170</v>
      </c>
      <c r="E121" s="549"/>
      <c r="F121" s="550" t="s">
        <v>219</v>
      </c>
      <c r="G121" s="550"/>
      <c r="H121" s="106"/>
      <c r="I121" s="107"/>
    </row>
    <row r="122" spans="2:9" s="108" customFormat="1" ht="66.599999999999994" customHeight="1" x14ac:dyDescent="0.25">
      <c r="B122" s="104"/>
      <c r="C122" s="105">
        <v>3</v>
      </c>
      <c r="D122" s="549" t="s">
        <v>172</v>
      </c>
      <c r="E122" s="549"/>
      <c r="F122" s="550" t="s">
        <v>173</v>
      </c>
      <c r="G122" s="550"/>
      <c r="H122" s="106"/>
      <c r="I122" s="107"/>
    </row>
    <row r="123" spans="2:9" s="108" customFormat="1" ht="62.45" customHeight="1" x14ac:dyDescent="0.25">
      <c r="B123" s="104"/>
      <c r="C123" s="105">
        <v>3</v>
      </c>
      <c r="D123" s="549" t="s">
        <v>174</v>
      </c>
      <c r="E123" s="549"/>
      <c r="F123" s="550" t="s">
        <v>175</v>
      </c>
      <c r="G123" s="550"/>
      <c r="H123" s="106"/>
      <c r="I123" s="107"/>
    </row>
    <row r="124" spans="2:9" s="108" customFormat="1" ht="38.450000000000003" customHeight="1" x14ac:dyDescent="0.25">
      <c r="B124" s="104"/>
      <c r="C124" s="105">
        <v>3</v>
      </c>
      <c r="D124" s="549" t="s">
        <v>176</v>
      </c>
      <c r="E124" s="549"/>
      <c r="F124" s="550" t="s">
        <v>177</v>
      </c>
      <c r="G124" s="550"/>
      <c r="H124" s="106"/>
      <c r="I124" s="107"/>
    </row>
    <row r="125" spans="2:9" ht="85.5" customHeight="1" x14ac:dyDescent="0.25">
      <c r="B125" s="102"/>
      <c r="C125" s="109">
        <v>5</v>
      </c>
      <c r="D125" s="549" t="s">
        <v>180</v>
      </c>
      <c r="E125" s="549"/>
      <c r="F125" s="550" t="s">
        <v>347</v>
      </c>
      <c r="G125" s="550"/>
      <c r="H125" s="81"/>
      <c r="I125" s="84"/>
    </row>
    <row r="126" spans="2:9" ht="59.25" customHeight="1" x14ac:dyDescent="0.25">
      <c r="B126" s="102"/>
      <c r="C126" s="109">
        <v>5</v>
      </c>
      <c r="D126" s="549" t="s">
        <v>181</v>
      </c>
      <c r="E126" s="549"/>
      <c r="F126" s="550" t="s">
        <v>182</v>
      </c>
      <c r="G126" s="550"/>
      <c r="H126" s="81"/>
      <c r="I126" s="84"/>
    </row>
    <row r="127" spans="2:9" ht="59.25" customHeight="1" x14ac:dyDescent="0.25">
      <c r="B127" s="102"/>
      <c r="C127" s="109">
        <v>5</v>
      </c>
      <c r="D127" s="549" t="s">
        <v>183</v>
      </c>
      <c r="E127" s="549"/>
      <c r="F127" s="550" t="s">
        <v>184</v>
      </c>
      <c r="G127" s="550"/>
      <c r="H127" s="81"/>
      <c r="I127" s="84"/>
    </row>
    <row r="128" spans="2:9" ht="59.25" customHeight="1" x14ac:dyDescent="0.25">
      <c r="B128" s="102"/>
      <c r="C128" s="109">
        <v>5</v>
      </c>
      <c r="D128" s="549" t="s">
        <v>185</v>
      </c>
      <c r="E128" s="549"/>
      <c r="F128" s="550" t="s">
        <v>184</v>
      </c>
      <c r="G128" s="550"/>
      <c r="H128" s="81"/>
      <c r="I128" s="84"/>
    </row>
    <row r="129" spans="2:9" ht="47.45" customHeight="1" x14ac:dyDescent="0.25">
      <c r="B129" s="102"/>
      <c r="C129" s="109">
        <v>5</v>
      </c>
      <c r="D129" s="549" t="s">
        <v>186</v>
      </c>
      <c r="E129" s="549"/>
      <c r="F129" s="550" t="s">
        <v>187</v>
      </c>
      <c r="G129" s="550"/>
      <c r="H129" s="81"/>
      <c r="I129" s="84"/>
    </row>
    <row r="130" spans="2:9" ht="55.5" customHeight="1" x14ac:dyDescent="0.25">
      <c r="B130" s="102"/>
      <c r="C130" s="109">
        <v>5</v>
      </c>
      <c r="D130" s="549" t="s">
        <v>188</v>
      </c>
      <c r="E130" s="549"/>
      <c r="F130" s="550" t="s">
        <v>189</v>
      </c>
      <c r="G130" s="550"/>
      <c r="H130" s="81"/>
      <c r="I130" s="84"/>
    </row>
    <row r="131" spans="2:9" ht="60.75" customHeight="1" x14ac:dyDescent="0.25">
      <c r="B131" s="102"/>
      <c r="C131" s="109">
        <v>5</v>
      </c>
      <c r="D131" s="549" t="s">
        <v>190</v>
      </c>
      <c r="E131" s="549"/>
      <c r="F131" s="550" t="s">
        <v>220</v>
      </c>
      <c r="G131" s="550"/>
      <c r="H131" s="81"/>
      <c r="I131" s="84"/>
    </row>
    <row r="132" spans="2:9" ht="33.6" customHeight="1" x14ac:dyDescent="0.25">
      <c r="B132" s="102"/>
      <c r="C132" s="109">
        <v>5</v>
      </c>
      <c r="D132" s="549" t="s">
        <v>191</v>
      </c>
      <c r="E132" s="549"/>
      <c r="F132" s="550" t="s">
        <v>192</v>
      </c>
      <c r="G132" s="550"/>
      <c r="H132" s="81"/>
      <c r="I132" s="84"/>
    </row>
    <row r="133" spans="2:9" ht="44.25" customHeight="1" x14ac:dyDescent="0.25">
      <c r="B133" s="102"/>
      <c r="C133" s="109">
        <v>5</v>
      </c>
      <c r="D133" s="549" t="s">
        <v>193</v>
      </c>
      <c r="E133" s="549"/>
      <c r="F133" s="550" t="s">
        <v>194</v>
      </c>
      <c r="G133" s="550"/>
      <c r="H133" s="81"/>
      <c r="I133" s="84"/>
    </row>
    <row r="134" spans="2:9" ht="27" customHeight="1" x14ac:dyDescent="0.25">
      <c r="B134" s="102"/>
      <c r="C134" s="109">
        <v>5</v>
      </c>
      <c r="D134" s="549" t="s">
        <v>195</v>
      </c>
      <c r="E134" s="549"/>
      <c r="F134" s="550" t="s">
        <v>196</v>
      </c>
      <c r="G134" s="550"/>
      <c r="H134" s="81"/>
      <c r="I134" s="84"/>
    </row>
    <row r="135" spans="2:9" ht="24.95" customHeight="1" x14ac:dyDescent="0.25">
      <c r="B135" s="102"/>
      <c r="C135" s="109">
        <v>8</v>
      </c>
      <c r="D135" s="549" t="s">
        <v>200</v>
      </c>
      <c r="E135" s="549"/>
      <c r="F135" s="550" t="s">
        <v>201</v>
      </c>
      <c r="G135" s="550"/>
      <c r="H135" s="81"/>
      <c r="I135" s="84"/>
    </row>
    <row r="136" spans="2:9" ht="46.5" customHeight="1" x14ac:dyDescent="0.25">
      <c r="B136" s="102"/>
      <c r="C136" s="109">
        <v>8</v>
      </c>
      <c r="D136" s="549" t="s">
        <v>202</v>
      </c>
      <c r="E136" s="549"/>
      <c r="F136" s="550" t="s">
        <v>203</v>
      </c>
      <c r="G136" s="550"/>
      <c r="H136" s="81"/>
      <c r="I136" s="84"/>
    </row>
    <row r="137" spans="2:9" ht="46.5" customHeight="1" x14ac:dyDescent="0.25">
      <c r="B137" s="102"/>
      <c r="C137" s="109">
        <v>8</v>
      </c>
      <c r="D137" s="549" t="s">
        <v>204</v>
      </c>
      <c r="E137" s="549"/>
      <c r="F137" s="550" t="s">
        <v>205</v>
      </c>
      <c r="G137" s="550"/>
      <c r="H137" s="81"/>
      <c r="I137" s="84"/>
    </row>
    <row r="138" spans="2:9" s="108" customFormat="1" ht="82.5" customHeight="1" x14ac:dyDescent="0.25">
      <c r="B138" s="104"/>
      <c r="C138" s="105">
        <v>8</v>
      </c>
      <c r="D138" s="549" t="s">
        <v>221</v>
      </c>
      <c r="E138" s="549"/>
      <c r="F138" s="550" t="s">
        <v>348</v>
      </c>
      <c r="G138" s="550"/>
      <c r="H138" s="106"/>
      <c r="I138" s="107"/>
    </row>
    <row r="139" spans="2:9" s="108" customFormat="1" ht="33.950000000000003" customHeight="1" x14ac:dyDescent="0.25">
      <c r="B139" s="104"/>
      <c r="C139" s="105">
        <v>8</v>
      </c>
      <c r="D139" s="549" t="s">
        <v>207</v>
      </c>
      <c r="E139" s="549"/>
      <c r="F139" s="550" t="s">
        <v>208</v>
      </c>
      <c r="G139" s="550"/>
      <c r="H139" s="106"/>
      <c r="I139" s="107"/>
    </row>
    <row r="140" spans="2:9" s="108" customFormat="1" ht="33.950000000000003" customHeight="1" x14ac:dyDescent="0.25">
      <c r="B140" s="104"/>
      <c r="C140" s="105">
        <v>8</v>
      </c>
      <c r="D140" s="549" t="s">
        <v>209</v>
      </c>
      <c r="E140" s="549"/>
      <c r="F140" s="550" t="s">
        <v>210</v>
      </c>
      <c r="G140" s="550"/>
      <c r="H140" s="106"/>
      <c r="I140" s="107"/>
    </row>
    <row r="141" spans="2:9" s="108" customFormat="1" ht="33.950000000000003" customHeight="1" x14ac:dyDescent="0.25">
      <c r="B141" s="104"/>
      <c r="C141" s="105">
        <v>8</v>
      </c>
      <c r="D141" s="549" t="s">
        <v>211</v>
      </c>
      <c r="E141" s="549"/>
      <c r="F141" s="550" t="s">
        <v>212</v>
      </c>
      <c r="G141" s="550"/>
      <c r="H141" s="106"/>
      <c r="I141" s="107"/>
    </row>
    <row r="142" spans="2:9" s="108" customFormat="1" ht="67.5" customHeight="1" x14ac:dyDescent="0.25">
      <c r="B142" s="104"/>
      <c r="C142" s="105">
        <v>8</v>
      </c>
      <c r="D142" s="549" t="s">
        <v>213</v>
      </c>
      <c r="E142" s="549"/>
      <c r="F142" s="550" t="s">
        <v>345</v>
      </c>
      <c r="G142" s="550"/>
      <c r="H142" s="106"/>
      <c r="I142" s="107"/>
    </row>
    <row r="143" spans="2:9" ht="15.75" thickBot="1" x14ac:dyDescent="0.3">
      <c r="B143" s="110"/>
      <c r="C143" s="111"/>
      <c r="D143" s="111"/>
      <c r="E143" s="111"/>
      <c r="F143" s="111"/>
      <c r="G143" s="111"/>
      <c r="H143" s="112"/>
    </row>
  </sheetData>
  <sheetProtection formatCells="0" formatColumns="0" formatRows="0"/>
  <autoFilter ref="C108:G108" xr:uid="{00000000-0009-0000-0000-000002000000}">
    <filterColumn colId="1" showButton="0"/>
    <filterColumn colId="3" showButton="0"/>
  </autoFilter>
  <mergeCells count="185">
    <mergeCell ref="B1:B4"/>
    <mergeCell ref="C1:G4"/>
    <mergeCell ref="H1:H4"/>
    <mergeCell ref="B6:H6"/>
    <mergeCell ref="B7:H8"/>
    <mergeCell ref="B9:H9"/>
    <mergeCell ref="D34:G34"/>
    <mergeCell ref="D35:G35"/>
    <mergeCell ref="D23:G23"/>
    <mergeCell ref="D21:G21"/>
    <mergeCell ref="D22:G22"/>
    <mergeCell ref="D24:G24"/>
    <mergeCell ref="D25:G25"/>
    <mergeCell ref="D27:G27"/>
    <mergeCell ref="D33:G33"/>
    <mergeCell ref="D32:G32"/>
    <mergeCell ref="D31:G31"/>
    <mergeCell ref="D36:G36"/>
    <mergeCell ref="B10:H10"/>
    <mergeCell ref="B12:H12"/>
    <mergeCell ref="B13:H13"/>
    <mergeCell ref="B14:H14"/>
    <mergeCell ref="B15:H15"/>
    <mergeCell ref="B16:H16"/>
    <mergeCell ref="D30:G30"/>
    <mergeCell ref="D29:G29"/>
    <mergeCell ref="D26:G26"/>
    <mergeCell ref="D28:G28"/>
    <mergeCell ref="D19:G19"/>
    <mergeCell ref="D20:G20"/>
    <mergeCell ref="C49:D49"/>
    <mergeCell ref="E49:G49"/>
    <mergeCell ref="C50:D50"/>
    <mergeCell ref="E50:G50"/>
    <mergeCell ref="B43:H43"/>
    <mergeCell ref="B45:H45"/>
    <mergeCell ref="C47:D47"/>
    <mergeCell ref="E47:G47"/>
    <mergeCell ref="C48:D48"/>
    <mergeCell ref="E48:G48"/>
    <mergeCell ref="C54:D54"/>
    <mergeCell ref="E54:G54"/>
    <mergeCell ref="C55:D55"/>
    <mergeCell ref="E55:G55"/>
    <mergeCell ref="C56:D56"/>
    <mergeCell ref="E56:G56"/>
    <mergeCell ref="C51:D51"/>
    <mergeCell ref="E51:G51"/>
    <mergeCell ref="C52:D52"/>
    <mergeCell ref="E52:G52"/>
    <mergeCell ref="C53:D53"/>
    <mergeCell ref="E53:G53"/>
    <mergeCell ref="C63:D63"/>
    <mergeCell ref="E63:G63"/>
    <mergeCell ref="C64:D64"/>
    <mergeCell ref="E64:G64"/>
    <mergeCell ref="C65:D65"/>
    <mergeCell ref="E65:G65"/>
    <mergeCell ref="C57:D57"/>
    <mergeCell ref="E57:G57"/>
    <mergeCell ref="C58:D58"/>
    <mergeCell ref="E58:G58"/>
    <mergeCell ref="B60:H60"/>
    <mergeCell ref="C62:D62"/>
    <mergeCell ref="E62:G62"/>
    <mergeCell ref="C73:D73"/>
    <mergeCell ref="E73:G73"/>
    <mergeCell ref="C74:D74"/>
    <mergeCell ref="E74:G74"/>
    <mergeCell ref="C75:D75"/>
    <mergeCell ref="E75:G75"/>
    <mergeCell ref="C66:D66"/>
    <mergeCell ref="E66:G66"/>
    <mergeCell ref="B68:H68"/>
    <mergeCell ref="B70:H70"/>
    <mergeCell ref="C72:D72"/>
    <mergeCell ref="E72:G72"/>
    <mergeCell ref="C79:D79"/>
    <mergeCell ref="E79:G79"/>
    <mergeCell ref="C80:D80"/>
    <mergeCell ref="E80:G80"/>
    <mergeCell ref="C81:D81"/>
    <mergeCell ref="E81:G81"/>
    <mergeCell ref="C76:D76"/>
    <mergeCell ref="E76:G76"/>
    <mergeCell ref="C77:D77"/>
    <mergeCell ref="E77:G77"/>
    <mergeCell ref="C78:D78"/>
    <mergeCell ref="E78:G78"/>
    <mergeCell ref="C91:D91"/>
    <mergeCell ref="E91:G91"/>
    <mergeCell ref="C92:D92"/>
    <mergeCell ref="E92:G92"/>
    <mergeCell ref="C93:D93"/>
    <mergeCell ref="E93:G93"/>
    <mergeCell ref="C82:D82"/>
    <mergeCell ref="E82:G82"/>
    <mergeCell ref="B84:H84"/>
    <mergeCell ref="B86:H86"/>
    <mergeCell ref="B88:H88"/>
    <mergeCell ref="C90:D90"/>
    <mergeCell ref="E90:G90"/>
    <mergeCell ref="C97:D97"/>
    <mergeCell ref="E97:G97"/>
    <mergeCell ref="C98:D98"/>
    <mergeCell ref="E98:G98"/>
    <mergeCell ref="B100:H100"/>
    <mergeCell ref="B102:H102"/>
    <mergeCell ref="C94:D94"/>
    <mergeCell ref="E94:G94"/>
    <mergeCell ref="C95:D95"/>
    <mergeCell ref="E95:G95"/>
    <mergeCell ref="C96:D96"/>
    <mergeCell ref="E96:G96"/>
    <mergeCell ref="D111:E111"/>
    <mergeCell ref="F111:G111"/>
    <mergeCell ref="D112:E112"/>
    <mergeCell ref="F112:G112"/>
    <mergeCell ref="D113:E113"/>
    <mergeCell ref="F113:G113"/>
    <mergeCell ref="B104:H104"/>
    <mergeCell ref="D108:E108"/>
    <mergeCell ref="F108:G108"/>
    <mergeCell ref="D109:E109"/>
    <mergeCell ref="F109:G109"/>
    <mergeCell ref="D110:E110"/>
    <mergeCell ref="F110:G110"/>
    <mergeCell ref="D117:E117"/>
    <mergeCell ref="F117:G117"/>
    <mergeCell ref="D118:E118"/>
    <mergeCell ref="F118:G118"/>
    <mergeCell ref="D119:E119"/>
    <mergeCell ref="F119:G119"/>
    <mergeCell ref="D114:E114"/>
    <mergeCell ref="F114:G114"/>
    <mergeCell ref="D115:E115"/>
    <mergeCell ref="F115:G115"/>
    <mergeCell ref="D116:E116"/>
    <mergeCell ref="F116:G116"/>
    <mergeCell ref="D123:E123"/>
    <mergeCell ref="F123:G123"/>
    <mergeCell ref="D124:E124"/>
    <mergeCell ref="F124:G124"/>
    <mergeCell ref="D125:E125"/>
    <mergeCell ref="F125:G125"/>
    <mergeCell ref="D120:E120"/>
    <mergeCell ref="F120:G120"/>
    <mergeCell ref="D121:E121"/>
    <mergeCell ref="F121:G121"/>
    <mergeCell ref="D122:E122"/>
    <mergeCell ref="F122:G122"/>
    <mergeCell ref="D129:E129"/>
    <mergeCell ref="F129:G129"/>
    <mergeCell ref="D130:E130"/>
    <mergeCell ref="F130:G130"/>
    <mergeCell ref="D131:E131"/>
    <mergeCell ref="F131:G131"/>
    <mergeCell ref="D126:E126"/>
    <mergeCell ref="F126:G126"/>
    <mergeCell ref="D127:E127"/>
    <mergeCell ref="F127:G127"/>
    <mergeCell ref="D128:E128"/>
    <mergeCell ref="F128:G128"/>
    <mergeCell ref="D132:E132"/>
    <mergeCell ref="F132:G132"/>
    <mergeCell ref="D141:E141"/>
    <mergeCell ref="F141:G141"/>
    <mergeCell ref="D142:E142"/>
    <mergeCell ref="F142:G142"/>
    <mergeCell ref="D138:E138"/>
    <mergeCell ref="F138:G138"/>
    <mergeCell ref="D139:E139"/>
    <mergeCell ref="F139:G139"/>
    <mergeCell ref="D140:E140"/>
    <mergeCell ref="F140:G140"/>
    <mergeCell ref="D133:E133"/>
    <mergeCell ref="F133:G133"/>
    <mergeCell ref="D134:E134"/>
    <mergeCell ref="F134:G134"/>
    <mergeCell ref="D135:E135"/>
    <mergeCell ref="F135:G135"/>
    <mergeCell ref="D136:E136"/>
    <mergeCell ref="F136:G136"/>
    <mergeCell ref="D137:E137"/>
    <mergeCell ref="F137:G137"/>
  </mergeCells>
  <conditionalFormatting sqref="C19:C36">
    <cfRule type="containsText" dxfId="139" priority="5" operator="containsText" text="ZONA RIESGO BAJA">
      <formula>NOT(ISERROR(SEARCH("ZONA RIESGO BAJA",C19)))</formula>
    </cfRule>
    <cfRule type="containsText" dxfId="138" priority="6" operator="containsText" text="ZONA RIESGO MODERADO">
      <formula>NOT(ISERROR(SEARCH("ZONA RIESGO MODERADO",C19)))</formula>
    </cfRule>
    <cfRule type="containsText" dxfId="137" priority="7" operator="containsText" text="ZONA RIESGO ALTO">
      <formula>NOT(ISERROR(SEARCH("ZONA RIESGO ALTO",C19)))</formula>
    </cfRule>
    <cfRule type="containsText" dxfId="136" priority="8" operator="containsText" text="ZONA RIESGO EXTREMO">
      <formula>NOT(ISERROR(SEARCH("ZONA RIESGO EXTREMO",C19)))</formula>
    </cfRule>
  </conditionalFormatting>
  <conditionalFormatting sqref="D19">
    <cfRule type="containsText" dxfId="135" priority="13" operator="containsText" text="ZONA RIESGO BAJA">
      <formula>NOT(ISERROR(SEARCH("ZONA RIESGO BAJA",D19)))</formula>
    </cfRule>
    <cfRule type="containsText" dxfId="134" priority="14" operator="containsText" text="ZONA RIESGO MODERADO">
      <formula>NOT(ISERROR(SEARCH("ZONA RIESGO MODERADO",D19)))</formula>
    </cfRule>
    <cfRule type="containsText" dxfId="133" priority="15" operator="containsText" text="ZONA RIESGO ALTO">
      <formula>NOT(ISERROR(SEARCH("ZONA RIESGO ALTO",D19)))</formula>
    </cfRule>
    <cfRule type="containsText" dxfId="132" priority="16" operator="containsText" text="ZONA RIESGO EXTREMO">
      <formula>NOT(ISERROR(SEARCH("ZONA RIESGO EXTREMO",D19)))</formula>
    </cfRule>
  </conditionalFormatting>
  <pageMargins left="0.70866141732283472" right="0.70866141732283472" top="0.74803149606299213" bottom="0.74803149606299213" header="0.31496062992125984" footer="0.31496062992125984"/>
  <pageSetup scale="51" fitToHeight="0" orientation="portrait" r:id="rId1"/>
  <headerFooter>
    <oddFooter>&amp;R&amp;G</oddFooter>
  </headerFooter>
  <rowBreaks count="3" manualBreakCount="3">
    <brk id="66" max="8" man="1"/>
    <brk id="101" max="8" man="1"/>
    <brk id="124" max="8" man="1"/>
  </row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tabColor theme="1" tint="4.9989318521683403E-2"/>
    <pageSetUpPr fitToPage="1"/>
  </sheetPr>
  <dimension ref="A1:P370"/>
  <sheetViews>
    <sheetView showGridLines="0" view="pageBreakPreview" zoomScale="70" zoomScaleNormal="70" zoomScaleSheetLayoutView="70" workbookViewId="0">
      <selection activeCell="G7" sqref="G7"/>
    </sheetView>
  </sheetViews>
  <sheetFormatPr baseColWidth="10" defaultColWidth="11.42578125" defaultRowHeight="12.75" x14ac:dyDescent="0.25"/>
  <cols>
    <col min="1" max="1" width="13.28515625" style="308" customWidth="1"/>
    <col min="2" max="2" width="21.42578125" style="308" customWidth="1"/>
    <col min="3" max="3" width="36.140625" style="308" customWidth="1"/>
    <col min="4" max="4" width="16.140625" style="308" customWidth="1"/>
    <col min="5" max="5" width="20.42578125" style="308" bestFit="1" customWidth="1"/>
    <col min="6" max="6" width="18.42578125" style="308" customWidth="1"/>
    <col min="7" max="7" width="69.7109375" style="308" customWidth="1"/>
    <col min="8" max="8" width="25.140625" style="308" customWidth="1"/>
    <col min="9" max="9" width="13.42578125" style="308" customWidth="1"/>
    <col min="10" max="10" width="22.140625" style="308" bestFit="1" customWidth="1"/>
    <col min="11" max="11" width="17.85546875" style="308" customWidth="1"/>
    <col min="12" max="14" width="33.28515625" style="308" customWidth="1"/>
    <col min="15" max="16384" width="11.42578125" style="308"/>
  </cols>
  <sheetData>
    <row r="1" spans="1:16" s="306" customFormat="1" ht="145.5" customHeight="1" thickBot="1" x14ac:dyDescent="0.3">
      <c r="A1" s="523"/>
      <c r="B1" s="524"/>
      <c r="C1" s="525" t="s">
        <v>418</v>
      </c>
      <c r="D1" s="525"/>
      <c r="E1" s="525"/>
      <c r="F1" s="525"/>
      <c r="G1" s="525"/>
      <c r="H1" s="525"/>
      <c r="I1" s="525"/>
      <c r="J1" s="525"/>
      <c r="K1" s="525"/>
      <c r="L1" s="525"/>
      <c r="M1" s="525"/>
      <c r="N1" s="305" t="s">
        <v>405</v>
      </c>
    </row>
    <row r="3" spans="1:16" ht="15" customHeight="1" x14ac:dyDescent="0.25">
      <c r="A3" s="526" t="s">
        <v>350</v>
      </c>
      <c r="B3" s="527"/>
      <c r="C3" s="527"/>
      <c r="D3" s="527"/>
      <c r="E3" s="527"/>
      <c r="F3" s="527"/>
      <c r="G3" s="527"/>
      <c r="H3" s="527"/>
      <c r="I3" s="527"/>
      <c r="J3" s="527"/>
      <c r="K3" s="527"/>
      <c r="L3" s="527"/>
      <c r="M3" s="527"/>
      <c r="N3" s="528"/>
    </row>
    <row r="4" spans="1:16" ht="15.75" customHeight="1" x14ac:dyDescent="0.25">
      <c r="A4" s="526"/>
      <c r="B4" s="527"/>
      <c r="C4" s="527"/>
      <c r="D4" s="527"/>
      <c r="E4" s="527"/>
      <c r="F4" s="527"/>
      <c r="G4" s="527"/>
      <c r="H4" s="527"/>
      <c r="I4" s="527"/>
      <c r="J4" s="527"/>
      <c r="K4" s="527"/>
      <c r="L4" s="527"/>
      <c r="M4" s="527"/>
      <c r="N4" s="528"/>
    </row>
    <row r="5" spans="1:16" ht="15.75" customHeight="1" x14ac:dyDescent="0.25">
      <c r="A5" s="531" t="s">
        <v>359</v>
      </c>
      <c r="B5" s="531" t="s">
        <v>16</v>
      </c>
      <c r="C5" s="531" t="s">
        <v>371</v>
      </c>
      <c r="D5" s="431"/>
      <c r="E5" s="531" t="s">
        <v>18</v>
      </c>
      <c r="F5" s="531" t="s">
        <v>290</v>
      </c>
      <c r="G5" s="531" t="s">
        <v>378</v>
      </c>
      <c r="H5" s="531" t="s">
        <v>20</v>
      </c>
      <c r="I5" s="531" t="s">
        <v>379</v>
      </c>
      <c r="J5" s="531" t="s">
        <v>21</v>
      </c>
      <c r="K5" s="531" t="s">
        <v>372</v>
      </c>
      <c r="L5" s="529" t="s">
        <v>355</v>
      </c>
      <c r="M5" s="529"/>
      <c r="N5" s="530"/>
    </row>
    <row r="6" spans="1:16" ht="53.1" customHeight="1" x14ac:dyDescent="0.25">
      <c r="A6" s="532"/>
      <c r="B6" s="532"/>
      <c r="C6" s="532"/>
      <c r="D6" s="432" t="s">
        <v>377</v>
      </c>
      <c r="E6" s="532"/>
      <c r="F6" s="532"/>
      <c r="G6" s="532"/>
      <c r="H6" s="532"/>
      <c r="I6" s="532"/>
      <c r="J6" s="532"/>
      <c r="K6" s="532"/>
      <c r="L6" s="429" t="s">
        <v>358</v>
      </c>
      <c r="M6" s="309" t="s">
        <v>357</v>
      </c>
      <c r="N6" s="309" t="s">
        <v>404</v>
      </c>
      <c r="O6" s="423"/>
      <c r="P6" s="423"/>
    </row>
    <row r="7" spans="1:16" s="62" customFormat="1" ht="133.5" customHeight="1" x14ac:dyDescent="0.25">
      <c r="A7" s="514" t="str">
        <f>'2 CONTEXTO E IDENTIFICACIÓN'!A8</f>
        <v>R1AJ</v>
      </c>
      <c r="B7" s="514" t="s">
        <v>845</v>
      </c>
      <c r="C7" s="514" t="str">
        <f>'2 CONTEXTO E IDENTIFICACIÓN'!E8</f>
        <v xml:space="preserve">Posibilidad de afectación reputacional  por quejas o denuncias de ciudadanos o grupos de valor debido a la extemporánea o imprecisa 
orientación a los usuarios en las casas de justicia. </v>
      </c>
      <c r="D7" s="514" t="s">
        <v>863</v>
      </c>
      <c r="E7" s="520" t="s">
        <v>279</v>
      </c>
      <c r="F7" s="505">
        <v>1</v>
      </c>
      <c r="G7" s="505" t="str">
        <f>'5 VALORACIÓN DEL CONTROL'!I7</f>
        <v>Los referentes de las casas de justicia verifican   mensualmente que el funcionamiento de las casas 
de justicia se ejecute en condiciones normales, 
como evidencia de ejecución del control se cuenta 
con el informe Mensual sobre la Atención de las 
Entidades Operadoras en la Casa de Justicia. 
En caso de identificar dificultades con las entidades 
operadoras o miembros del equipo de trabajo, se 
tomarán las acciones correspondientes y como 
evidencia de la desviación se cuenta con el informe</v>
      </c>
      <c r="H7" s="506" t="str">
        <f>'5 VALORACIÓN DEL CONTROL'!P7</f>
        <v>Mensual</v>
      </c>
      <c r="I7" s="506">
        <f>'5 VALORACIÓN DEL CONTROL'!S7</f>
        <v>0.3</v>
      </c>
      <c r="J7" s="520" t="s">
        <v>279</v>
      </c>
      <c r="K7" s="514" t="str">
        <f>'8 MAPA RIESGOS'!O7</f>
        <v>Reducir_mitigar_Transferir_Evitar</v>
      </c>
      <c r="L7" s="505" t="s">
        <v>26</v>
      </c>
      <c r="M7" s="505" t="s">
        <v>26</v>
      </c>
      <c r="N7" s="505" t="s">
        <v>26</v>
      </c>
    </row>
    <row r="8" spans="1:16" s="62" customFormat="1" ht="133.5" customHeight="1" x14ac:dyDescent="0.25">
      <c r="A8" s="515"/>
      <c r="B8" s="515"/>
      <c r="C8" s="515"/>
      <c r="D8" s="515"/>
      <c r="E8" s="521"/>
      <c r="F8" s="505">
        <v>2</v>
      </c>
      <c r="G8" s="505" t="str">
        <f>'5 VALORACIÓN DEL CONTROL'!I8</f>
        <v xml:space="preserve">El director de Acceso a la Justicia verifica anualmente que la ruta de acceso a la justicia se encuentre vigente, como evidencia de ejecución del control se cuenta con el acta del comité de seguimiento.
En caso de que se presenten dificultades se realizaría el ajuste a la ruta para la vigencia cuyo registro quedará registrado en el acta del comité de seguimiento. </v>
      </c>
      <c r="H8" s="506" t="str">
        <f>'5 VALORACIÓN DEL CONTROL'!P8</f>
        <v>Anual</v>
      </c>
      <c r="I8" s="506">
        <f>'5 VALORACIÓN DEL CONTROL'!S8</f>
        <v>0.3</v>
      </c>
      <c r="J8" s="521"/>
      <c r="K8" s="515"/>
      <c r="L8" s="505" t="s">
        <v>26</v>
      </c>
      <c r="M8" s="505" t="s">
        <v>26</v>
      </c>
      <c r="N8" s="505" t="s">
        <v>26</v>
      </c>
    </row>
    <row r="9" spans="1:16" s="62" customFormat="1" ht="133.5" customHeight="1" x14ac:dyDescent="0.25">
      <c r="A9" s="515"/>
      <c r="B9" s="515"/>
      <c r="C9" s="515"/>
      <c r="D9" s="515"/>
      <c r="E9" s="521"/>
      <c r="F9" s="505">
        <v>3</v>
      </c>
      <c r="G9" s="505" t="str">
        <f>'5 VALORACIÓN DEL CONTROL'!I9</f>
        <v>El director de Acceso a la Justicia o a quien se designe verifica semestralmente que el equipo 
humano disponible para atención a los ciudadanos 
en Casas de Justicia (CRI y Recepción) sea 
suficiente, como evidencia de ejecución del control 
se cuenta con el documento informe de análisis 
que compara la oferta y demanda con el recurso 
humano en el Centro de Recepción e Información 
de las Casas de Justicia asignado. 
Para los casos en los cuales no se cuente con la 
capacidad para dar atención al Ciudadano, la 
Dirección de Acceso a la Justicia procederá con la 
reasignación y reajuste de personal, funcionarios y 
contratistas, a los equipamientos con mayor 
demanda cuyo registro se vera reflejado en el 
informe de análisis.</v>
      </c>
      <c r="H9" s="506" t="str">
        <f>'5 VALORACIÓN DEL CONTROL'!P9</f>
        <v>Semestral</v>
      </c>
      <c r="I9" s="506">
        <f>'5 VALORACIÓN DEL CONTROL'!S9</f>
        <v>0.4</v>
      </c>
      <c r="J9" s="521"/>
      <c r="K9" s="515"/>
      <c r="L9" s="505" t="s">
        <v>26</v>
      </c>
      <c r="M9" s="505" t="s">
        <v>26</v>
      </c>
      <c r="N9" s="505" t="s">
        <v>26</v>
      </c>
    </row>
    <row r="10" spans="1:16" s="62" customFormat="1" ht="133.5" customHeight="1" x14ac:dyDescent="0.25">
      <c r="A10" s="516"/>
      <c r="B10" s="516"/>
      <c r="C10" s="516"/>
      <c r="D10" s="516"/>
      <c r="E10" s="522"/>
      <c r="F10" s="505">
        <v>4</v>
      </c>
      <c r="G10" s="505" t="str">
        <f>'5 VALORACIÓN DEL CONTROL'!I10</f>
        <v xml:space="preserve">El profesional designado de acceso a la justicia o a 
quien se designe verifica  mensualmente que se de respuesta oportuna (en términos de ley) a las PQRSD, como evidencia de ejecución del control se cuenta con Excel de seguimiento. 
Para los casos en los cuales se evidencien incumplimientos, la Dirección procede con la revisión interna sobre las razones del incumplimiento de la respuesta y en caso de ser reiterativo se iniciará proceso disciplinario o de incumplimiento contractual al funcionario responsable de emitir la respuesta, como evidencia 
se cuenta con correo electrónico informando a al director de acceso a la justicia. </v>
      </c>
      <c r="H10" s="506" t="str">
        <f>'5 VALORACIÓN DEL CONTROL'!P10</f>
        <v>Mensual</v>
      </c>
      <c r="I10" s="506">
        <f>'5 VALORACIÓN DEL CONTROL'!S10</f>
        <v>0.3</v>
      </c>
      <c r="J10" s="522"/>
      <c r="K10" s="516"/>
      <c r="L10" s="505" t="s">
        <v>26</v>
      </c>
      <c r="M10" s="505" t="s">
        <v>26</v>
      </c>
      <c r="N10" s="505" t="s">
        <v>26</v>
      </c>
    </row>
    <row r="11" spans="1:16" s="62" customFormat="1" ht="133.5" customHeight="1" x14ac:dyDescent="0.25">
      <c r="A11" s="514" t="str">
        <f>'2 CONTEXTO E IDENTIFICACIÓN'!A9</f>
        <v>R2AJ</v>
      </c>
      <c r="B11" s="514" t="s">
        <v>845</v>
      </c>
      <c r="C11" s="514" t="str">
        <f>'2 CONTEXTO E IDENTIFICACIÓN'!E9</f>
        <v>Posibilidad de afectación reputacional por la imposibilidad de garantizar la adecuada atención de usuarios en los equipamientos de Justicia de forma presencial y virtual debido a la desvinculación de entidades operadoras al programa de casas de justicia</v>
      </c>
      <c r="D11" s="514" t="s">
        <v>863</v>
      </c>
      <c r="E11" s="517" t="s">
        <v>75</v>
      </c>
      <c r="F11" s="505">
        <v>1</v>
      </c>
      <c r="G11" s="505" t="str">
        <f>'5 VALORACIÓN DEL CONTROL'!I13</f>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H11" s="506" t="str">
        <f>'5 VALORACIÓN DEL CONTROL'!P13</f>
        <v>Sin definir</v>
      </c>
      <c r="I11" s="506">
        <f>'5 VALORACIÓN DEL CONTROL'!S13</f>
        <v>0.4</v>
      </c>
      <c r="J11" s="517" t="str">
        <f>'6 MAPA CALOR RESIDUAL'!G8</f>
        <v>Bajo</v>
      </c>
      <c r="K11" s="514" t="s">
        <v>316</v>
      </c>
      <c r="L11" s="505" t="s">
        <v>26</v>
      </c>
      <c r="M11" s="505" t="s">
        <v>26</v>
      </c>
      <c r="N11" s="505" t="s">
        <v>26</v>
      </c>
    </row>
    <row r="12" spans="1:16" s="62" customFormat="1" ht="133.5" customHeight="1" x14ac:dyDescent="0.25">
      <c r="A12" s="515"/>
      <c r="B12" s="515"/>
      <c r="C12" s="515"/>
      <c r="D12" s="515"/>
      <c r="E12" s="518"/>
      <c r="F12" s="505">
        <v>2</v>
      </c>
      <c r="G12" s="505" t="str">
        <f>'5 VALORACIÓN DEL CONTROL'!I14</f>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H12" s="506" t="str">
        <f>'5 VALORACIÓN DEL CONTROL'!P14</f>
        <v>Sin definir</v>
      </c>
      <c r="I12" s="506">
        <f>'5 VALORACIÓN DEL CONTROL'!S14</f>
        <v>0.4</v>
      </c>
      <c r="J12" s="518"/>
      <c r="K12" s="515"/>
      <c r="L12" s="505" t="s">
        <v>26</v>
      </c>
      <c r="M12" s="505" t="s">
        <v>26</v>
      </c>
      <c r="N12" s="505" t="s">
        <v>26</v>
      </c>
    </row>
    <row r="13" spans="1:16" s="62" customFormat="1" ht="133.5" customHeight="1" x14ac:dyDescent="0.25">
      <c r="A13" s="516"/>
      <c r="B13" s="516"/>
      <c r="C13" s="516"/>
      <c r="D13" s="516"/>
      <c r="E13" s="519"/>
      <c r="F13" s="505">
        <v>3</v>
      </c>
      <c r="G13" s="505" t="str">
        <f>'5 VALORACIÓN DEL CONTROL'!I15</f>
        <v>La Dirección de Acceso a la Justicia  realiza  seguimiento a través de informes mensuales de funcionamiento de la casa de justicia incluyendo los casos en los que se presenten o no dificultades con las entidades operadoras o miembros del equipo de trabajo que se reportarán los primeros 15 días mes vencido. En caso de no contar con los informes la Dirección requerirá mediante correo electrónico el suministro de estos y la justificación por la cual no se reportó. Como evidencia de estos quedan el Informe Mensual sobre la Atención de las Entidades Operadoras en la Casa de Justicia o el correo de la Dirección. El cargue de las evidencias se hará trimestralmente.</v>
      </c>
      <c r="H13" s="506" t="str">
        <f>'5 VALORACIÓN DEL CONTROL'!P15</f>
        <v>Mensual</v>
      </c>
      <c r="I13" s="506">
        <f>'5 VALORACIÓN DEL CONTROL'!S15</f>
        <v>0.4</v>
      </c>
      <c r="J13" s="519"/>
      <c r="K13" s="516"/>
      <c r="L13" s="505" t="s">
        <v>26</v>
      </c>
      <c r="M13" s="505" t="s">
        <v>26</v>
      </c>
      <c r="N13" s="505" t="s">
        <v>26</v>
      </c>
    </row>
    <row r="14" spans="1:16" s="62" customFormat="1" ht="133.5" customHeight="1" x14ac:dyDescent="0.25">
      <c r="A14" s="514" t="str">
        <f>'2 CONTEXTO E IDENTIFICACIÓN'!A10</f>
        <v>R3AJ</v>
      </c>
      <c r="B14" s="514" t="s">
        <v>845</v>
      </c>
      <c r="C14" s="514" t="str">
        <f>'2 CONTEXTO E IDENTIFICACIÓN'!E10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D14" s="514" t="s">
        <v>863</v>
      </c>
      <c r="E14" s="517" t="s">
        <v>75</v>
      </c>
      <c r="F14" s="505">
        <v>1</v>
      </c>
      <c r="G14" s="505" t="str">
        <f>'5 VALORACIÓN DEL CONTROL'!I19</f>
        <v>La Dirección de Acceso a la Justicia  realiza  seguimiento de manera semestral, al equipo humano disponible para atención a los ciudadanos en Casas de Justicia (CRI y Recepción) sea suficiente mediante dos (2) informe de oferta y demanda que contemple los últimos seis meses. Para los casos en los cuales no se cuente con la capacidad para dar atención al Ciudadano, la Dirección de Acceso a la Justicia procederá con la reasignación y reajuste de personal, funcionarios y contratistas, a los equipamientos con mayor demanda. Como evidencia del seguimiento se tiene un documento informe de análisis que compara la oferta y demanda con el recurso humano en el Centro de Recepción e Información de las Casas de Justicia asignado, la cual reposa en los archivos de la Dirección de Acceso a la Justicia. El cargue de las evidencias se hará trimestralmente</v>
      </c>
      <c r="H14" s="506" t="str">
        <f>'5 VALORACIÓN DEL CONTROL'!P19</f>
        <v>Semestral</v>
      </c>
      <c r="I14" s="506">
        <f>'5 VALORACIÓN DEL CONTROL'!S19</f>
        <v>0.4</v>
      </c>
      <c r="J14" s="517" t="str">
        <f>'6 MAPA CALOR RESIDUAL'!G9</f>
        <v>Bajo</v>
      </c>
      <c r="K14" s="514" t="s">
        <v>316</v>
      </c>
      <c r="L14" s="505" t="s">
        <v>26</v>
      </c>
      <c r="M14" s="505" t="s">
        <v>26</v>
      </c>
      <c r="N14" s="505" t="s">
        <v>26</v>
      </c>
    </row>
    <row r="15" spans="1:16" s="62" customFormat="1" ht="133.5" customHeight="1" x14ac:dyDescent="0.25">
      <c r="A15" s="515"/>
      <c r="B15" s="515"/>
      <c r="C15" s="515"/>
      <c r="D15" s="515"/>
      <c r="E15" s="518"/>
      <c r="F15" s="505">
        <v>2</v>
      </c>
      <c r="G15" s="505" t="str">
        <f>'5 VALORACIÓN DEL CONTROL'!I20</f>
        <v>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H15" s="506" t="str">
        <f>'5 VALORACIÓN DEL CONTROL'!P20</f>
        <v>Mensual</v>
      </c>
      <c r="I15" s="506">
        <f>'5 VALORACIÓN DEL CONTROL'!S20</f>
        <v>0.3</v>
      </c>
      <c r="J15" s="518"/>
      <c r="K15" s="515"/>
      <c r="L15" s="505" t="s">
        <v>26</v>
      </c>
      <c r="M15" s="505" t="s">
        <v>26</v>
      </c>
      <c r="N15" s="505" t="s">
        <v>26</v>
      </c>
    </row>
    <row r="16" spans="1:16" s="62" customFormat="1" ht="133.5" customHeight="1" x14ac:dyDescent="0.25">
      <c r="A16" s="515"/>
      <c r="B16" s="515"/>
      <c r="C16" s="515"/>
      <c r="D16" s="515"/>
      <c r="E16" s="518"/>
      <c r="F16" s="505">
        <v>3</v>
      </c>
      <c r="G16" s="505" t="str">
        <f>'5 VALORACIÓN DEL CONTROL'!I21</f>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H16" s="506" t="str">
        <f>'5 VALORACIÓN DEL CONTROL'!P21</f>
        <v>Sin definir</v>
      </c>
      <c r="I16" s="506">
        <f>'5 VALORACIÓN DEL CONTROL'!S21</f>
        <v>0.3</v>
      </c>
      <c r="J16" s="518"/>
      <c r="K16" s="515"/>
      <c r="L16" s="505" t="s">
        <v>26</v>
      </c>
      <c r="M16" s="505" t="s">
        <v>26</v>
      </c>
      <c r="N16" s="505" t="s">
        <v>26</v>
      </c>
    </row>
    <row r="17" spans="1:14" s="62" customFormat="1" ht="133.5" customHeight="1" x14ac:dyDescent="0.25">
      <c r="A17" s="516"/>
      <c r="B17" s="516"/>
      <c r="C17" s="516"/>
      <c r="D17" s="516"/>
      <c r="E17" s="519"/>
      <c r="F17" s="505">
        <v>4</v>
      </c>
      <c r="G17" s="505" t="str">
        <f>'5 VALORACIÓN DEL CONTROL'!I22</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H17" s="506" t="str">
        <f>'5 VALORACIÓN DEL CONTROL'!P22</f>
        <v>Sin definir</v>
      </c>
      <c r="I17" s="506">
        <f>'5 VALORACIÓN DEL CONTROL'!S22</f>
        <v>0.4</v>
      </c>
      <c r="J17" s="519"/>
      <c r="K17" s="516"/>
      <c r="L17" s="505" t="s">
        <v>26</v>
      </c>
      <c r="M17" s="505" t="s">
        <v>26</v>
      </c>
      <c r="N17" s="505" t="s">
        <v>26</v>
      </c>
    </row>
    <row r="18" spans="1:14" s="62" customFormat="1" ht="133.5" customHeight="1" x14ac:dyDescent="0.25">
      <c r="A18" s="505" t="str">
        <f>'2 CONTEXTO E IDENTIFICACIÓN'!A11</f>
        <v>R5AJ</v>
      </c>
      <c r="B18" s="505" t="s">
        <v>845</v>
      </c>
      <c r="C18" s="505" t="str">
        <f>'2 CONTEXTO E IDENTIFICACIÓN'!E11</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D18" s="505" t="s">
        <v>863</v>
      </c>
      <c r="E18" s="512" t="s">
        <v>75</v>
      </c>
      <c r="F18" s="505">
        <v>1</v>
      </c>
      <c r="G18" s="505" t="str">
        <f>'5 VALORACIÓN DEL CONTROL'!I25</f>
        <v>El profesional de la Dirección de Responsabilidad Penal Adolescente  Verifica  semestralmente la disponibilidad y asignacion del personal requerido para la atención del Programa Distrital de Justicia Juvenil Restaurativa (PDJJR). Esta verificación se realiza por medio de un informe consolidado en el que se detalla la demanda de los programas, el número de casos asignados a cada uno y la cantidad de personal requerida para atender dicha demanda.
En caso de que haya una desviación del control le informará al Director de Responsabilidad Penal Adolescente a través de correo electrónico, a fin de que se tomen las medidas necesarias para garantizar la atención adecuada.</v>
      </c>
      <c r="H18" s="506" t="str">
        <f>'5 VALORACIÓN DEL CONTROL'!P25</f>
        <v>Semestral</v>
      </c>
      <c r="I18" s="506">
        <f>'5 VALORACIÓN DEL CONTROL'!S25</f>
        <v>0.3</v>
      </c>
      <c r="J18" s="507" t="str">
        <f>'6 MAPA CALOR RESIDUAL'!G10</f>
        <v>Moderado</v>
      </c>
      <c r="K18" s="505" t="s">
        <v>864</v>
      </c>
      <c r="L18" s="505" t="s">
        <v>26</v>
      </c>
      <c r="M18" s="505" t="s">
        <v>26</v>
      </c>
      <c r="N18" s="505" t="s">
        <v>26</v>
      </c>
    </row>
    <row r="19" spans="1:14" s="62" customFormat="1" ht="133.5" customHeight="1" x14ac:dyDescent="0.25">
      <c r="A19" s="505" t="str">
        <f>'2 CONTEXTO E IDENTIFICACIÓN'!A12</f>
        <v>R6AJ</v>
      </c>
      <c r="B19" s="505" t="s">
        <v>845</v>
      </c>
      <c r="C19" s="505" t="str">
        <f>'2 CONTEXTO E IDENTIFICACIÓN'!E12</f>
        <v>Posibilidad de afectación reputacional por una queja de un grupo de valor debido a fallas en la calidad en la prestación del servicio  de atención en el programa Distrital de Justicia Juvenil Restaurativa</v>
      </c>
      <c r="D19" s="505" t="s">
        <v>863</v>
      </c>
      <c r="E19" s="513" t="s">
        <v>278</v>
      </c>
      <c r="F19" s="505">
        <v>1</v>
      </c>
      <c r="G19" s="505" t="str">
        <f>'5 VALORACIÓN DEL CONTROL'!I31</f>
        <v>El profesional de la Dirección de Responsabilidad Penal Adolescente  verifica  trimestralmente la realizacion de jornadas de capacitación, sensibilización o inducción a los profesionales del  Programa Distrital de Justicia Juvenil Restaurativa (PDJJR), estas jornadas podrán ser presenciales o virtuales.  Lo anterior se evidenciará por medio actas de reunión, listas de asistencia y presentaciones de apoyo utilizadas durante las jornadas. En caso de que haya una desviación del control (que alguna jornada no pueda llevarse a cabo), se deberá reprogramar y dejar evidencia de la reprogramación y/o ejecución</v>
      </c>
      <c r="H19" s="506" t="str">
        <f>'5 VALORACIÓN DEL CONTROL'!P31</f>
        <v>Trimestral</v>
      </c>
      <c r="I19" s="506">
        <f>'5 VALORACIÓN DEL CONTROL'!S31</f>
        <v>0.4</v>
      </c>
      <c r="J19" s="507" t="str">
        <f>'6 MAPA CALOR RESIDUAL'!G11</f>
        <v>Alto</v>
      </c>
      <c r="K19" s="505" t="s">
        <v>864</v>
      </c>
      <c r="L19" s="505" t="s">
        <v>26</v>
      </c>
      <c r="M19" s="505" t="s">
        <v>26</v>
      </c>
      <c r="N19" s="505" t="s">
        <v>26</v>
      </c>
    </row>
    <row r="20" spans="1:14" s="62" customFormat="1" ht="133.5" customHeight="1" x14ac:dyDescent="0.25">
      <c r="A20" s="505" t="str">
        <f>'2 CONTEXTO E IDENTIFICACIÓN'!A13</f>
        <v>R7AJ</v>
      </c>
      <c r="B20" s="505" t="s">
        <v>845</v>
      </c>
      <c r="C20" s="505" t="str">
        <f>'2 CONTEXTO E IDENTIFICACIÓN'!E13</f>
        <v>Posibilidad de afectación reputacional por una queja de un grupo de valor debido a falta de seguimiento en las actividades del PTI (Plan de Trabajo individual)</v>
      </c>
      <c r="D20" s="505" t="s">
        <v>863</v>
      </c>
      <c r="E20" s="513" t="s">
        <v>278</v>
      </c>
      <c r="F20" s="505">
        <v>1</v>
      </c>
      <c r="G20" s="505" t="str">
        <f>'5 VALORACIÓN DEL CONTROL'!I37</f>
        <v xml:space="preserve">El coordinador del programa casa libertad verifica semestralmente que los usuarios activos con más de seis meses cuenten con al menos un seguimiento realizado durante el semestre inmediatamente anterior por parte de los profesionales de articulación, como evidencia de ejecución del control se cuenta con la base de datos de seguimiento a los usuarios. 
En caso de que un usuario con más de seis meses no cuente con el seguimiento, se deberá remitir una alerta por correo electrónico a los profesionales correspondientes para que realicen la gestión de contacto con lo usuarios de forma prioritaria.  </v>
      </c>
      <c r="H20" s="506" t="str">
        <f>'5 VALORACIÓN DEL CONTROL'!P37</f>
        <v>Semestral</v>
      </c>
      <c r="I20" s="506">
        <f>'5 VALORACIÓN DEL CONTROL'!S37</f>
        <v>0.3</v>
      </c>
      <c r="J20" s="507" t="str">
        <f>'6 MAPA CALOR RESIDUAL'!G12</f>
        <v>Moderado</v>
      </c>
      <c r="K20" s="505" t="s">
        <v>864</v>
      </c>
      <c r="L20" s="505" t="s">
        <v>26</v>
      </c>
      <c r="M20" s="505" t="s">
        <v>26</v>
      </c>
      <c r="N20" s="505" t="s">
        <v>26</v>
      </c>
    </row>
    <row r="21" spans="1:14" s="62" customFormat="1" ht="133.5" customHeight="1" x14ac:dyDescent="0.25">
      <c r="A21" s="514" t="str">
        <f>'2 CONTEXTO E IDENTIFICACIÓN'!A14</f>
        <v>R1AR</v>
      </c>
      <c r="B21" s="514" t="s">
        <v>846</v>
      </c>
      <c r="C21" s="514" t="str">
        <f>'2 CONTEXTO E IDENTIFICACIÓN'!E14</f>
        <v>Posibilidad de afectación reputacional por sanciones de entes de control, autoridades judiciales y rectores de política a debido a falta de seguimiento y control periódico a los tiempos de respuesta de PQRSDF.</v>
      </c>
      <c r="D21" s="514" t="s">
        <v>863</v>
      </c>
      <c r="E21" s="514" t="str">
        <f>'4 MAPA CALOR INHERENTE'!E13</f>
        <v>Alto</v>
      </c>
      <c r="F21" s="505">
        <v>1</v>
      </c>
      <c r="G21" s="505" t="str">
        <f>'5 VALORACIÓN DEL CONTROL'!I43</f>
        <v>El profesional asignado de atención y servicio al ciudadano verifica semanalmente las solicitudes de PQRSDF pendientes por dar respuesta, generando alertas tempranas a los responsables de las solicitudes previo al vencimiento. Como evidencia de ejecución del control se registra el formato F-AR-1435 “Matriz de seguimiento y Alertas del trámite de las PQRSDF” y una muestra de correos electrónicos de alertamiento a los responsables de las solicitudes.
En caso de no realizar el alertamiento previo al vencimiento de la PQRSDF, el sistema SIGA genera una alerta visual (Tipo semáforo) al usuario responsable de la solicitud, indicando la proximidad o vencimiento de la respuesta a la solicitud, como evidencia de la desviación se adjunta certificación de parametrización de las alertas en SIGA solicitada semestralmente a TI.</v>
      </c>
      <c r="H21" s="506" t="str">
        <f>'5 VALORACIÓN DEL CONTROL'!P43</f>
        <v>Semanal</v>
      </c>
      <c r="I21" s="506">
        <f>'5 VALORACIÓN DEL CONTROL'!S43</f>
        <v>0.4</v>
      </c>
      <c r="J21" s="514" t="str">
        <f>'6 MAPA CALOR RESIDUAL'!G13</f>
        <v>Alto</v>
      </c>
      <c r="K21" s="514" t="s">
        <v>864</v>
      </c>
      <c r="L21" s="505" t="s">
        <v>26</v>
      </c>
      <c r="M21" s="505" t="s">
        <v>26</v>
      </c>
      <c r="N21" s="505" t="s">
        <v>26</v>
      </c>
    </row>
    <row r="22" spans="1:14" s="62" customFormat="1" ht="133.5" customHeight="1" x14ac:dyDescent="0.25">
      <c r="A22" s="516"/>
      <c r="B22" s="516"/>
      <c r="C22" s="516"/>
      <c r="D22" s="516"/>
      <c r="E22" s="516"/>
      <c r="F22" s="505">
        <v>2</v>
      </c>
      <c r="G22" s="505" t="str">
        <f>'5 VALORACIÓN DEL CONTROL'!I44</f>
        <v>El lider del proceso verifica  semestralmente al Comité Institucional de Gestión y Desempeño -CIGD, el cumplimiento de la meta del indicador de oportunidad en las respuestas a las PQRSDF ciudadanas, lo cual se evidencia por medio de memorando electrónico dirigido a los miembros de dicha instancia.
En caso de no cumplir con la meta del indicador de oportunidad se realizarán mesas de trabajo con los procesos involucrados para fortalecer la apropiación de la gestión de PQRSDF, como evidencia se adjunta lista de asistencia de las reuniones.</v>
      </c>
      <c r="H22" s="506" t="str">
        <f>'5 VALORACIÓN DEL CONTROL'!P44</f>
        <v>Semestral</v>
      </c>
      <c r="I22" s="506">
        <f>'5 VALORACIÓN DEL CONTROL'!S44</f>
        <v>0.3</v>
      </c>
      <c r="J22" s="516"/>
      <c r="K22" s="516"/>
      <c r="L22" s="505" t="s">
        <v>26</v>
      </c>
      <c r="M22" s="505" t="s">
        <v>26</v>
      </c>
      <c r="N22" s="505" t="s">
        <v>26</v>
      </c>
    </row>
    <row r="23" spans="1:14" s="62" customFormat="1" ht="133.5" customHeight="1" x14ac:dyDescent="0.25">
      <c r="A23" s="514" t="str">
        <f>'2 CONTEXTO E IDENTIFICACIÓN'!A15</f>
        <v>R1CID</v>
      </c>
      <c r="B23" s="514" t="s">
        <v>847</v>
      </c>
      <c r="C23" s="514" t="str">
        <f>'2 CONTEXTO E IDENTIFICACIÓN'!E15</f>
        <v>Posibilidad de afectación reputacional y económica por demandas de parte de los particulares o vencimiento de los términos debido a procesos disciplinarios desarrollados y fallados sin cumplir con los parámetros de ley.</v>
      </c>
      <c r="D23" s="514" t="s">
        <v>863</v>
      </c>
      <c r="E23" s="514" t="str">
        <f>'4 MAPA CALOR INHERENTE'!E14</f>
        <v>Moderado</v>
      </c>
      <c r="F23" s="505">
        <v>1</v>
      </c>
      <c r="G23" s="505" t="str">
        <f>'5 VALORACIÓN DEL CONTROL'!I49</f>
        <v>El jefe de la oficina de Control Interno Disciplinario  verifica  mes vencido  los procesos impulsados por su equipo de abogados, con el fin de discutir los casos disciplinarios en los cuales se presentan problemas en el levantamiento de pruebas o en la estructura argumentativa, las evidencias de la implementación del control serán las actas de reunión en las cuales se encontrará el detalle de la atención a las limitaciones de obtención de acervo probatorio, capacitación en el levantamiento de pruebas y notificaciones al indagado. Adicionalmente se contará con la gestión de la MATRIZ SEGUIMIENTO PROCESOS Y AUTOS ACTIVOS F-CID-551 en la cual se detallará toda la información de cada Proceso y Auto, aclarando que dicha información es confidencial y únicamente el personal autorizado podrá tener acceso. En caso de no llevar a cabo la reunión el/la profesional a cargo, emitirá un alerta mediante correo electrónico. El cargue de las evidencias se hará trimestralmente.</v>
      </c>
      <c r="H23" s="506" t="str">
        <f>'5 VALORACIÓN DEL CONTROL'!P49</f>
        <v>Mensual</v>
      </c>
      <c r="I23" s="506">
        <f>'5 VALORACIÓN DEL CONTROL'!S49</f>
        <v>0.4</v>
      </c>
      <c r="J23" s="514" t="str">
        <f>'6 MAPA CALOR RESIDUAL'!G14</f>
        <v>Moderado</v>
      </c>
      <c r="K23" s="514" t="s">
        <v>864</v>
      </c>
      <c r="L23" s="505" t="s">
        <v>26</v>
      </c>
      <c r="M23" s="505" t="s">
        <v>26</v>
      </c>
      <c r="N23" s="505" t="s">
        <v>26</v>
      </c>
    </row>
    <row r="24" spans="1:14" s="62" customFormat="1" ht="15" hidden="1" customHeight="1" x14ac:dyDescent="0.25">
      <c r="A24" s="515"/>
      <c r="B24" s="515"/>
      <c r="C24" s="515"/>
      <c r="D24" s="515"/>
      <c r="E24" s="515"/>
      <c r="F24" s="505">
        <v>2</v>
      </c>
      <c r="G24" s="505" t="str">
        <f>'5 VALORACIÓN DEL CONTROL'!I50</f>
        <v xml:space="preserve">  </v>
      </c>
      <c r="H24" s="506">
        <f>'5 VALORACIÓN DEL CONTROL'!P50</f>
        <v>0</v>
      </c>
      <c r="I24" s="506" t="str">
        <f>'5 VALORACIÓN DEL CONTROL'!S50</f>
        <v/>
      </c>
      <c r="J24" s="515"/>
      <c r="K24" s="515"/>
      <c r="L24" s="504"/>
      <c r="M24" s="504"/>
      <c r="N24" s="504"/>
    </row>
    <row r="25" spans="1:14" s="62" customFormat="1" ht="15" hidden="1" customHeight="1" x14ac:dyDescent="0.25">
      <c r="A25" s="515"/>
      <c r="B25" s="515"/>
      <c r="C25" s="515"/>
      <c r="D25" s="515"/>
      <c r="E25" s="515"/>
      <c r="F25" s="505">
        <v>3</v>
      </c>
      <c r="G25" s="505" t="str">
        <f>'5 VALORACIÓN DEL CONTROL'!I51</f>
        <v xml:space="preserve">  </v>
      </c>
      <c r="H25" s="506">
        <f>'5 VALORACIÓN DEL CONTROL'!P51</f>
        <v>0</v>
      </c>
      <c r="I25" s="506" t="str">
        <f>'5 VALORACIÓN DEL CONTROL'!S51</f>
        <v/>
      </c>
      <c r="J25" s="515"/>
      <c r="K25" s="515"/>
      <c r="L25" s="504"/>
      <c r="M25" s="504"/>
      <c r="N25" s="504"/>
    </row>
    <row r="26" spans="1:14" s="62" customFormat="1" ht="15" hidden="1" customHeight="1" x14ac:dyDescent="0.25">
      <c r="A26" s="515"/>
      <c r="B26" s="515"/>
      <c r="C26" s="515"/>
      <c r="D26" s="515"/>
      <c r="E26" s="515"/>
      <c r="F26" s="505">
        <v>4</v>
      </c>
      <c r="G26" s="505" t="str">
        <f>'5 VALORACIÓN DEL CONTROL'!I52</f>
        <v xml:space="preserve">  </v>
      </c>
      <c r="H26" s="506">
        <f>'5 VALORACIÓN DEL CONTROL'!P52</f>
        <v>0</v>
      </c>
      <c r="I26" s="506" t="str">
        <f>'5 VALORACIÓN DEL CONTROL'!S52</f>
        <v/>
      </c>
      <c r="J26" s="515"/>
      <c r="K26" s="515"/>
      <c r="L26" s="504"/>
      <c r="M26" s="504"/>
      <c r="N26" s="504"/>
    </row>
    <row r="27" spans="1:14" s="62" customFormat="1" ht="15" hidden="1" customHeight="1" x14ac:dyDescent="0.25">
      <c r="A27" s="515"/>
      <c r="B27" s="515"/>
      <c r="C27" s="515"/>
      <c r="D27" s="515"/>
      <c r="E27" s="515"/>
      <c r="F27" s="505">
        <v>5</v>
      </c>
      <c r="G27" s="505" t="str">
        <f>'5 VALORACIÓN DEL CONTROL'!I53</f>
        <v xml:space="preserve">  </v>
      </c>
      <c r="H27" s="506">
        <f>'5 VALORACIÓN DEL CONTROL'!P53</f>
        <v>0</v>
      </c>
      <c r="I27" s="506" t="str">
        <f>'5 VALORACIÓN DEL CONTROL'!S53</f>
        <v/>
      </c>
      <c r="J27" s="515"/>
      <c r="K27" s="515"/>
      <c r="L27" s="504"/>
      <c r="M27" s="504"/>
      <c r="N27" s="504"/>
    </row>
    <row r="28" spans="1:14" s="62" customFormat="1" ht="15" hidden="1" customHeight="1" x14ac:dyDescent="0.25">
      <c r="A28" s="516"/>
      <c r="B28" s="516"/>
      <c r="C28" s="516"/>
      <c r="D28" s="516"/>
      <c r="E28" s="516"/>
      <c r="F28" s="505">
        <v>6</v>
      </c>
      <c r="G28" s="505" t="str">
        <f>'5 VALORACIÓN DEL CONTROL'!I54</f>
        <v xml:space="preserve">  </v>
      </c>
      <c r="H28" s="506">
        <f>'5 VALORACIÓN DEL CONTROL'!P54</f>
        <v>0</v>
      </c>
      <c r="I28" s="506" t="str">
        <f>'5 VALORACIÓN DEL CONTROL'!S54</f>
        <v/>
      </c>
      <c r="J28" s="516"/>
      <c r="K28" s="516"/>
      <c r="L28" s="504"/>
      <c r="M28" s="504"/>
      <c r="N28" s="504"/>
    </row>
    <row r="29" spans="1:14" s="62" customFormat="1" ht="133.5" customHeight="1" x14ac:dyDescent="0.25">
      <c r="A29" s="514" t="str">
        <f>'2 CONTEXTO E IDENTIFICACIÓN'!A16</f>
        <v>R1DE</v>
      </c>
      <c r="B29" s="514" t="s">
        <v>848</v>
      </c>
      <c r="C29" s="514" t="str">
        <f>'2 CONTEXTO E IDENTIFICACIÓN'!E16</f>
        <v>Posibilidad de afectación reputacional por sanciones de entes de control y/o quejas de un grupo de valor  debido a otorgar visto bueno a solicitudes de Certificado de Disponibilidad Presupuestal - CDP de los proyectos de inversion sin el lleno de requisitos</v>
      </c>
      <c r="D29" s="514" t="s">
        <v>863</v>
      </c>
      <c r="E29" s="514" t="str">
        <f>'4 MAPA CALOR INHERENTE'!E15</f>
        <v>Moderado</v>
      </c>
      <c r="F29" s="505">
        <v>1</v>
      </c>
      <c r="G29" s="505" t="str">
        <f>'5 VALORACIÓN DEL CONTROL'!I55</f>
        <v>El analista asignado en la OAP verifica cada vez que llega una viabilidad de certificados de disponibilidad presupuestal - CDP - ,la consistencia de la información frente a lo contenido en el PAA, como evidencia de ejecución del control se adjunta el reporte de viabilidades de SICAPITAL – SISCO.
En caso de encontrar inconsistencias en la información, se devolvera la solicitud  al enlace del programa de inversion, como evidencia de la desviacion se adjunta el reporte de devoluciones solicitado a GTI.</v>
      </c>
      <c r="H29" s="506" t="str">
        <f>'5 VALORACIÓN DEL CONTROL'!P55</f>
        <v>Cada vez que se Requiera</v>
      </c>
      <c r="I29" s="506">
        <f>'5 VALORACIÓN DEL CONTROL'!S55</f>
        <v>0.4</v>
      </c>
      <c r="J29" s="514" t="str">
        <f>'6 MAPA CALOR RESIDUAL'!G15</f>
        <v>Moderado</v>
      </c>
      <c r="K29" s="514" t="s">
        <v>864</v>
      </c>
      <c r="L29" s="505" t="s">
        <v>26</v>
      </c>
      <c r="M29" s="505" t="s">
        <v>26</v>
      </c>
      <c r="N29" s="505" t="s">
        <v>26</v>
      </c>
    </row>
    <row r="30" spans="1:14" s="62" customFormat="1" ht="15" hidden="1" customHeight="1" x14ac:dyDescent="0.25">
      <c r="A30" s="515"/>
      <c r="B30" s="515"/>
      <c r="C30" s="515"/>
      <c r="D30" s="515"/>
      <c r="E30" s="515"/>
      <c r="F30" s="505">
        <v>2</v>
      </c>
      <c r="G30" s="505" t="str">
        <f>'5 VALORACIÓN DEL CONTROL'!I56</f>
        <v xml:space="preserve">  </v>
      </c>
      <c r="H30" s="506">
        <f>'5 VALORACIÓN DEL CONTROL'!P56</f>
        <v>0</v>
      </c>
      <c r="I30" s="506" t="str">
        <f>'5 VALORACIÓN DEL CONTROL'!S56</f>
        <v/>
      </c>
      <c r="J30" s="515"/>
      <c r="K30" s="515"/>
      <c r="L30" s="504"/>
      <c r="M30" s="504"/>
      <c r="N30" s="504"/>
    </row>
    <row r="31" spans="1:14" s="62" customFormat="1" ht="15" hidden="1" customHeight="1" x14ac:dyDescent="0.25">
      <c r="A31" s="515"/>
      <c r="B31" s="515"/>
      <c r="C31" s="515"/>
      <c r="D31" s="515"/>
      <c r="E31" s="515"/>
      <c r="F31" s="505">
        <v>3</v>
      </c>
      <c r="G31" s="505" t="str">
        <f>'5 VALORACIÓN DEL CONTROL'!I57</f>
        <v xml:space="preserve">  </v>
      </c>
      <c r="H31" s="506">
        <f>'5 VALORACIÓN DEL CONTROL'!P57</f>
        <v>0</v>
      </c>
      <c r="I31" s="506" t="str">
        <f>'5 VALORACIÓN DEL CONTROL'!S57</f>
        <v/>
      </c>
      <c r="J31" s="515"/>
      <c r="K31" s="515"/>
      <c r="L31" s="504"/>
      <c r="M31" s="504"/>
      <c r="N31" s="504"/>
    </row>
    <row r="32" spans="1:14" s="62" customFormat="1" ht="15" hidden="1" customHeight="1" x14ac:dyDescent="0.25">
      <c r="A32" s="515"/>
      <c r="B32" s="515"/>
      <c r="C32" s="515"/>
      <c r="D32" s="515"/>
      <c r="E32" s="515"/>
      <c r="F32" s="505">
        <v>4</v>
      </c>
      <c r="G32" s="505" t="str">
        <f>'5 VALORACIÓN DEL CONTROL'!I58</f>
        <v xml:space="preserve">  </v>
      </c>
      <c r="H32" s="506">
        <f>'5 VALORACIÓN DEL CONTROL'!P58</f>
        <v>0</v>
      </c>
      <c r="I32" s="506" t="str">
        <f>'5 VALORACIÓN DEL CONTROL'!S58</f>
        <v/>
      </c>
      <c r="J32" s="515"/>
      <c r="K32" s="515"/>
      <c r="L32" s="504"/>
      <c r="M32" s="504"/>
      <c r="N32" s="504"/>
    </row>
    <row r="33" spans="1:14" s="62" customFormat="1" ht="15" hidden="1" customHeight="1" x14ac:dyDescent="0.25">
      <c r="A33" s="515"/>
      <c r="B33" s="515"/>
      <c r="C33" s="515"/>
      <c r="D33" s="515"/>
      <c r="E33" s="515"/>
      <c r="F33" s="505">
        <v>5</v>
      </c>
      <c r="G33" s="505" t="str">
        <f>'5 VALORACIÓN DEL CONTROL'!I59</f>
        <v xml:space="preserve">  </v>
      </c>
      <c r="H33" s="506">
        <f>'5 VALORACIÓN DEL CONTROL'!P59</f>
        <v>0</v>
      </c>
      <c r="I33" s="506" t="str">
        <f>'5 VALORACIÓN DEL CONTROL'!S59</f>
        <v/>
      </c>
      <c r="J33" s="515"/>
      <c r="K33" s="515"/>
      <c r="L33" s="504"/>
      <c r="M33" s="504"/>
      <c r="N33" s="504"/>
    </row>
    <row r="34" spans="1:14" s="62" customFormat="1" ht="15" hidden="1" customHeight="1" x14ac:dyDescent="0.25">
      <c r="A34" s="516"/>
      <c r="B34" s="516"/>
      <c r="C34" s="516"/>
      <c r="D34" s="516"/>
      <c r="E34" s="516"/>
      <c r="F34" s="505">
        <v>6</v>
      </c>
      <c r="G34" s="505" t="str">
        <f>'5 VALORACIÓN DEL CONTROL'!I60</f>
        <v xml:space="preserve">  </v>
      </c>
      <c r="H34" s="506">
        <f>'5 VALORACIÓN DEL CONTROL'!P60</f>
        <v>0</v>
      </c>
      <c r="I34" s="506" t="str">
        <f>'5 VALORACIÓN DEL CONTROL'!S60</f>
        <v/>
      </c>
      <c r="J34" s="516"/>
      <c r="K34" s="516"/>
      <c r="L34" s="504"/>
      <c r="M34" s="504"/>
      <c r="N34" s="504"/>
    </row>
    <row r="35" spans="1:14" s="62" customFormat="1" ht="133.5" customHeight="1" x14ac:dyDescent="0.25">
      <c r="A35" s="514" t="str">
        <f>'2 CONTEXTO E IDENTIFICACIÓN'!A17</f>
        <v>R2DE</v>
      </c>
      <c r="B35" s="514" t="s">
        <v>848</v>
      </c>
      <c r="C35" s="514" t="str">
        <f>'2 CONTEXTO E IDENTIFICACIÓN'!E17</f>
        <v>Posibilidad de afectación reputacional por sanciones de entes de control debido a falencias en la Calidad de la información  sobre la ejecucion de los proyectos de inversion.</v>
      </c>
      <c r="D35" s="514" t="s">
        <v>863</v>
      </c>
      <c r="E35" s="514" t="str">
        <f>'4 MAPA CALOR INHERENTE'!E16</f>
        <v>Moderado</v>
      </c>
      <c r="F35" s="505">
        <v>1</v>
      </c>
      <c r="G35" s="505" t="str">
        <f>'5 VALORACIÓN DEL CONTROL'!I61</f>
        <v xml:space="preserve">El analista de proyecto verifica  trimestralmente  que los gerentes de proyecto validen la  información reportada por la OAP en el sistema SEGPLAN respecto a  la enviada por las gerencias; como evidencia de la ejecución del control se cuenta con el correo electrónico de solicitud de validación remitido por la OAP y/o el correo electrónico de aprobación enviado por el gerente del proyecto de inversión.
En caso de evidenciar inconsistencias en el reporte trimestral de SEGPLAN, la OAP solicitará a través de comunicación oficial el ajuste de la información a la Seceratría Distrital de Planeación. </v>
      </c>
      <c r="H35" s="506" t="str">
        <f>'5 VALORACIÓN DEL CONTROL'!P61</f>
        <v>Trimestral</v>
      </c>
      <c r="I35" s="506">
        <f>'5 VALORACIÓN DEL CONTROL'!S61</f>
        <v>0.4</v>
      </c>
      <c r="J35" s="514" t="str">
        <f>'6 MAPA CALOR RESIDUAL'!G16</f>
        <v>Moderado</v>
      </c>
      <c r="K35" s="514" t="s">
        <v>864</v>
      </c>
      <c r="L35" s="505" t="s">
        <v>26</v>
      </c>
      <c r="M35" s="505" t="s">
        <v>26</v>
      </c>
      <c r="N35" s="505" t="s">
        <v>26</v>
      </c>
    </row>
    <row r="36" spans="1:14" s="62" customFormat="1" ht="15" hidden="1" customHeight="1" x14ac:dyDescent="0.25">
      <c r="A36" s="515"/>
      <c r="B36" s="515"/>
      <c r="C36" s="515"/>
      <c r="D36" s="515"/>
      <c r="E36" s="515"/>
      <c r="F36" s="505">
        <v>2</v>
      </c>
      <c r="G36" s="505" t="str">
        <f>'5 VALORACIÓN DEL CONTROL'!I62</f>
        <v xml:space="preserve">  </v>
      </c>
      <c r="H36" s="506">
        <f>'5 VALORACIÓN DEL CONTROL'!P62</f>
        <v>0</v>
      </c>
      <c r="I36" s="506" t="str">
        <f>'5 VALORACIÓN DEL CONTROL'!S62</f>
        <v/>
      </c>
      <c r="J36" s="515"/>
      <c r="K36" s="515"/>
      <c r="L36" s="504"/>
      <c r="M36" s="504"/>
      <c r="N36" s="504"/>
    </row>
    <row r="37" spans="1:14" s="62" customFormat="1" ht="15" hidden="1" customHeight="1" x14ac:dyDescent="0.25">
      <c r="A37" s="515"/>
      <c r="B37" s="515"/>
      <c r="C37" s="515"/>
      <c r="D37" s="515"/>
      <c r="E37" s="515"/>
      <c r="F37" s="505">
        <v>3</v>
      </c>
      <c r="G37" s="505" t="str">
        <f>'5 VALORACIÓN DEL CONTROL'!I63</f>
        <v xml:space="preserve">  </v>
      </c>
      <c r="H37" s="506">
        <f>'5 VALORACIÓN DEL CONTROL'!P63</f>
        <v>0</v>
      </c>
      <c r="I37" s="506" t="str">
        <f>'5 VALORACIÓN DEL CONTROL'!S63</f>
        <v/>
      </c>
      <c r="J37" s="515"/>
      <c r="K37" s="515"/>
      <c r="L37" s="504"/>
      <c r="M37" s="504"/>
      <c r="N37" s="504"/>
    </row>
    <row r="38" spans="1:14" s="62" customFormat="1" ht="15" hidden="1" customHeight="1" x14ac:dyDescent="0.25">
      <c r="A38" s="515"/>
      <c r="B38" s="515"/>
      <c r="C38" s="515"/>
      <c r="D38" s="515"/>
      <c r="E38" s="515"/>
      <c r="F38" s="505">
        <v>4</v>
      </c>
      <c r="G38" s="505" t="str">
        <f>'5 VALORACIÓN DEL CONTROL'!I64</f>
        <v xml:space="preserve">  </v>
      </c>
      <c r="H38" s="506">
        <f>'5 VALORACIÓN DEL CONTROL'!P64</f>
        <v>0</v>
      </c>
      <c r="I38" s="506" t="str">
        <f>'5 VALORACIÓN DEL CONTROL'!S64</f>
        <v/>
      </c>
      <c r="J38" s="515"/>
      <c r="K38" s="515"/>
      <c r="L38" s="504"/>
      <c r="M38" s="504"/>
      <c r="N38" s="504"/>
    </row>
    <row r="39" spans="1:14" s="62" customFormat="1" ht="15" hidden="1" customHeight="1" x14ac:dyDescent="0.25">
      <c r="A39" s="515"/>
      <c r="B39" s="515"/>
      <c r="C39" s="515"/>
      <c r="D39" s="515"/>
      <c r="E39" s="515"/>
      <c r="F39" s="505">
        <v>5</v>
      </c>
      <c r="G39" s="505" t="str">
        <f>'5 VALORACIÓN DEL CONTROL'!I65</f>
        <v xml:space="preserve">  </v>
      </c>
      <c r="H39" s="506">
        <f>'5 VALORACIÓN DEL CONTROL'!P65</f>
        <v>0</v>
      </c>
      <c r="I39" s="506" t="str">
        <f>'5 VALORACIÓN DEL CONTROL'!S65</f>
        <v/>
      </c>
      <c r="J39" s="515"/>
      <c r="K39" s="515"/>
      <c r="L39" s="504"/>
      <c r="M39" s="504"/>
      <c r="N39" s="504"/>
    </row>
    <row r="40" spans="1:14" s="62" customFormat="1" ht="15" hidden="1" customHeight="1" x14ac:dyDescent="0.25">
      <c r="A40" s="516"/>
      <c r="B40" s="516"/>
      <c r="C40" s="516"/>
      <c r="D40" s="516"/>
      <c r="E40" s="516"/>
      <c r="F40" s="505">
        <v>6</v>
      </c>
      <c r="G40" s="505" t="str">
        <f>'5 VALORACIÓN DEL CONTROL'!I66</f>
        <v xml:space="preserve">  </v>
      </c>
      <c r="H40" s="506">
        <f>'5 VALORACIÓN DEL CONTROL'!P66</f>
        <v>0</v>
      </c>
      <c r="I40" s="506" t="str">
        <f>'5 VALORACIÓN DEL CONTROL'!S66</f>
        <v/>
      </c>
      <c r="J40" s="516"/>
      <c r="K40" s="516"/>
      <c r="L40" s="504"/>
      <c r="M40" s="504"/>
      <c r="N40" s="504"/>
    </row>
    <row r="41" spans="1:14" s="62" customFormat="1" ht="133.5" customHeight="1" x14ac:dyDescent="0.25">
      <c r="A41" s="514" t="str">
        <f>'2 CONTEXTO E IDENTIFICACIÓN'!A18</f>
        <v>R2FI</v>
      </c>
      <c r="B41" s="514" t="s">
        <v>849</v>
      </c>
      <c r="C41" s="514" t="str">
        <f>'2 CONTEXTO E IDENTIFICACIÓN'!E18</f>
        <v>Posibilidad de afectación Económica y Reputacional por sanciones de netes de control o hallazgos de auditorias o de la autoridad ambiental debido al incumplimiento de lineamientos normativos ambientales aplicables.</v>
      </c>
      <c r="D41" s="514" t="s">
        <v>863</v>
      </c>
      <c r="E41" s="514" t="str">
        <f>'4 MAPA CALOR INHERENTE'!E17</f>
        <v>Alto</v>
      </c>
      <c r="F41" s="505">
        <v>1</v>
      </c>
      <c r="G41" s="505" t="str">
        <f>'5 VALORACIÓN DEL CONTROL'!I67</f>
        <v>Los referentes ambientales verifican  cada vez que se requiera  y teniendo en cuenta las observaciones formuladas por la Secretaría Distrital de Ambiente, el estado de cumplimiento de los requisitos legales asociados a los programas del PIGA, con énfasis en la gestión integral de residuos. Como evidencia de la ejecución del control se cuenta con el Formato de Seguimiento y Control Ambiental F-FI-1399 debidamente diligenciado y la respectiva lista de asistencia.
En caso de evidenciar falencias en el cumplimiento de los aspectos validados, se remitirá un correo electrónico al área encargada informando la novedad para que tomen las acciones correctivas correspondientes; como evidencia de la desviación se cuenta con el correo electrónico.</v>
      </c>
      <c r="H41" s="506" t="str">
        <f>'5 VALORACIÓN DEL CONTROL'!P67</f>
        <v>Cada vez que se Requiera</v>
      </c>
      <c r="I41" s="506">
        <f>'5 VALORACIÓN DEL CONTROL'!S67</f>
        <v>0.25</v>
      </c>
      <c r="J41" s="514" t="str">
        <f>'6 MAPA CALOR RESIDUAL'!G17</f>
        <v>Moderado</v>
      </c>
      <c r="K41" s="514" t="s">
        <v>864</v>
      </c>
      <c r="L41" s="505" t="s">
        <v>26</v>
      </c>
      <c r="M41" s="505" t="s">
        <v>26</v>
      </c>
      <c r="N41" s="505" t="s">
        <v>26</v>
      </c>
    </row>
    <row r="42" spans="1:14" s="62" customFormat="1" ht="133.5" customHeight="1" x14ac:dyDescent="0.25">
      <c r="A42" s="515"/>
      <c r="B42" s="515"/>
      <c r="C42" s="515"/>
      <c r="D42" s="515"/>
      <c r="E42" s="515"/>
      <c r="F42" s="505">
        <v>2</v>
      </c>
      <c r="G42" s="505" t="str">
        <f>'5 VALORACIÓN DEL CONTROL'!I68</f>
        <v xml:space="preserve">El profesional designado por la OAP verifica semestralmente el cumplimiento  de los programas de PIGA y de la normatividad ambiental a través de los reportes realizados por las áreas con el objetivo de dar cumplimiento al reporte de los informes y formularios que determine la Secretaría Distrital de Ambiente de acuerdo con la resolución 3179 de 2023; como evidencia de ejecución el control queda el reporte realizado en la herramienta STORM WEB 
En caso de ser necesario dar un alcance a la información reportada (informe o formulario), se procederá a solicitar la retransmisión de la misma ; como evidencia de ejecución el control queda el reporte realizado en la herramienta STORM WEB </v>
      </c>
      <c r="H42" s="506" t="str">
        <f>'5 VALORACIÓN DEL CONTROL'!P68</f>
        <v>Semestral</v>
      </c>
      <c r="I42" s="506">
        <f>'5 VALORACIÓN DEL CONTROL'!S68</f>
        <v>0.4</v>
      </c>
      <c r="J42" s="515"/>
      <c r="K42" s="515"/>
      <c r="L42" s="505" t="s">
        <v>26</v>
      </c>
      <c r="M42" s="505" t="s">
        <v>26</v>
      </c>
      <c r="N42" s="505" t="s">
        <v>26</v>
      </c>
    </row>
    <row r="43" spans="1:14" s="62" customFormat="1" ht="133.5" customHeight="1" x14ac:dyDescent="0.25">
      <c r="A43" s="515"/>
      <c r="B43" s="515"/>
      <c r="C43" s="515"/>
      <c r="D43" s="515"/>
      <c r="E43" s="515"/>
      <c r="F43" s="505">
        <v>3</v>
      </c>
      <c r="G43" s="505" t="str">
        <f>'5 VALORACIÓN DEL CONTROL'!I69</f>
        <v>El profesional designado por la OAP verifica  trimestralmente que se cumpla con el aprovechamiento de residuos acorde a lo establecido en el decreto 400 de 2004, como evidencia de ejecución del control se cuenta con el informe de aprovechamiento de residuos y el radicado de entrega a la UAESP – Unidad administrativa especial de servicios públicos.
En caso de identificar incumplimientos sobre el aprovechamiento de residuos, se procederá a solicitar a la asociación las acciones correctivas, como evidencia se cuenta con el correo electrónico remitido a la asociación, el informe de aprovechamiento de residuos y el radicado de entrega a la UAESP – Unidad administrativa especial de servicios públicos.</v>
      </c>
      <c r="H43" s="506" t="str">
        <f>'5 VALORACIÓN DEL CONTROL'!P69</f>
        <v>Trimestral</v>
      </c>
      <c r="I43" s="506">
        <f>'5 VALORACIÓN DEL CONTROL'!S69</f>
        <v>0.3</v>
      </c>
      <c r="J43" s="515"/>
      <c r="K43" s="515"/>
      <c r="L43" s="505" t="s">
        <v>26</v>
      </c>
      <c r="M43" s="505" t="s">
        <v>26</v>
      </c>
      <c r="N43" s="505" t="s">
        <v>26</v>
      </c>
    </row>
    <row r="44" spans="1:14" s="62" customFormat="1" ht="133.5" customHeight="1" x14ac:dyDescent="0.25">
      <c r="A44" s="515"/>
      <c r="B44" s="515"/>
      <c r="C44" s="515"/>
      <c r="D44" s="515"/>
      <c r="E44" s="515"/>
      <c r="F44" s="505">
        <v>4</v>
      </c>
      <c r="G44" s="505" t="str">
        <f>'5 VALORACIÓN DEL CONTROL'!I70</f>
        <v>El profesional designado por la OAP  verifica cuando se requiera  a través de inspecciones  el cumplimiento de las condiciones ambientales para la ejecución de los contratos de mantenimiento de vehículos en cuanto a condiciones locativas y documentales que garanticen el cumplimiento de las obligaciones contractuales de los talleres; como evidencia se cuenta con el acta de reunión.
En caso de identificarse incumplimientos se solicitarán los ajustes y se informará a través de correo la situación identificada al supervisor del contrato.</v>
      </c>
      <c r="H44" s="506" t="str">
        <f>'5 VALORACIÓN DEL CONTROL'!P70</f>
        <v>Cada vez que se Requiera</v>
      </c>
      <c r="I44" s="506">
        <f>'5 VALORACIÓN DEL CONTROL'!S70</f>
        <v>0.3</v>
      </c>
      <c r="J44" s="515"/>
      <c r="K44" s="515"/>
      <c r="L44" s="505" t="s">
        <v>26</v>
      </c>
      <c r="M44" s="505" t="s">
        <v>26</v>
      </c>
      <c r="N44" s="505" t="s">
        <v>26</v>
      </c>
    </row>
    <row r="45" spans="1:14" s="62" customFormat="1" ht="15" hidden="1" customHeight="1" x14ac:dyDescent="0.25">
      <c r="A45" s="515"/>
      <c r="B45" s="515"/>
      <c r="C45" s="515"/>
      <c r="D45" s="515"/>
      <c r="E45" s="515"/>
      <c r="F45" s="505">
        <v>5</v>
      </c>
      <c r="G45" s="505" t="str">
        <f>'5 VALORACIÓN DEL CONTROL'!I71</f>
        <v xml:space="preserve">  </v>
      </c>
      <c r="H45" s="506">
        <f>'5 VALORACIÓN DEL CONTROL'!P71</f>
        <v>0</v>
      </c>
      <c r="I45" s="506" t="str">
        <f>'5 VALORACIÓN DEL CONTROL'!S71</f>
        <v/>
      </c>
      <c r="J45" s="515"/>
      <c r="K45" s="515"/>
      <c r="L45" s="504"/>
      <c r="M45" s="504"/>
      <c r="N45" s="504"/>
    </row>
    <row r="46" spans="1:14" s="62" customFormat="1" ht="15" hidden="1" customHeight="1" x14ac:dyDescent="0.25">
      <c r="A46" s="516"/>
      <c r="B46" s="516"/>
      <c r="C46" s="516"/>
      <c r="D46" s="516"/>
      <c r="E46" s="516"/>
      <c r="F46" s="505">
        <v>6</v>
      </c>
      <c r="G46" s="505" t="str">
        <f>'5 VALORACIÓN DEL CONTROL'!I72</f>
        <v xml:space="preserve">  </v>
      </c>
      <c r="H46" s="506">
        <f>'5 VALORACIÓN DEL CONTROL'!P72</f>
        <v>0</v>
      </c>
      <c r="I46" s="506" t="str">
        <f>'5 VALORACIÓN DEL CONTROL'!S72</f>
        <v/>
      </c>
      <c r="J46" s="516"/>
      <c r="K46" s="516"/>
      <c r="L46" s="504"/>
      <c r="M46" s="504"/>
      <c r="N46" s="504"/>
    </row>
    <row r="47" spans="1:14" s="62" customFormat="1" ht="133.5" customHeight="1" x14ac:dyDescent="0.25">
      <c r="A47" s="514" t="str">
        <f>'2 CONTEXTO E IDENTIFICACIÓN'!A19</f>
        <v>R3FI</v>
      </c>
      <c r="B47" s="514" t="s">
        <v>849</v>
      </c>
      <c r="C47" s="514" t="str">
        <f>'2 CONTEXTO E IDENTIFICACIÓN'!E19</f>
        <v>Posibilidad de afectación reputacional por queja de un grupo de valor debido a fallas en la implementación del modelo integrado de planeación y gestión MIPG.</v>
      </c>
      <c r="D47" s="514" t="s">
        <v>863</v>
      </c>
      <c r="E47" s="514" t="str">
        <f>'4 MAPA CALOR INHERENTE'!E18</f>
        <v>Moderado</v>
      </c>
      <c r="F47" s="505">
        <v>1</v>
      </c>
      <c r="G47" s="505" t="str">
        <f>'5 VALORACIÓN DEL CONTROL'!I73</f>
        <v xml:space="preserve">El profesional asignado de la OAP verifica mensualmente el cumplimiento de las actividades de implementación de las políticas de gestión del Modelo Integrado de Planeación y Gestión definidas a través del monitoreo al  plan de acción de MIPG; como evidencia queda el diligenciamiento del formato F-FI-1388. 
En caso de identificarse desviaciones se enviará correos de alertamiento a las dependencias. </v>
      </c>
      <c r="H47" s="506" t="str">
        <f>'5 VALORACIÓN DEL CONTROL'!P73</f>
        <v>Mensual</v>
      </c>
      <c r="I47" s="506">
        <f>'5 VALORACIÓN DEL CONTROL'!S73</f>
        <v>0.3</v>
      </c>
      <c r="J47" s="514" t="str">
        <f>'6 MAPA CALOR RESIDUAL'!G18</f>
        <v>Moderado</v>
      </c>
      <c r="K47" s="514" t="s">
        <v>864</v>
      </c>
      <c r="L47" s="505" t="s">
        <v>26</v>
      </c>
      <c r="M47" s="505" t="s">
        <v>26</v>
      </c>
      <c r="N47" s="505" t="s">
        <v>26</v>
      </c>
    </row>
    <row r="48" spans="1:14" s="62" customFormat="1" ht="15" hidden="1" customHeight="1" x14ac:dyDescent="0.25">
      <c r="A48" s="515"/>
      <c r="B48" s="515"/>
      <c r="C48" s="515"/>
      <c r="D48" s="515"/>
      <c r="E48" s="515"/>
      <c r="F48" s="505">
        <v>2</v>
      </c>
      <c r="G48" s="505" t="str">
        <f>'5 VALORACIÓN DEL CONTROL'!I74</f>
        <v xml:space="preserve">  </v>
      </c>
      <c r="H48" s="506">
        <f>'5 VALORACIÓN DEL CONTROL'!P74</f>
        <v>0</v>
      </c>
      <c r="I48" s="506" t="str">
        <f>'5 VALORACIÓN DEL CONTROL'!S74</f>
        <v/>
      </c>
      <c r="J48" s="515"/>
      <c r="K48" s="515"/>
      <c r="L48" s="504"/>
      <c r="M48" s="504"/>
      <c r="N48" s="504"/>
    </row>
    <row r="49" spans="1:14" s="62" customFormat="1" ht="15" hidden="1" customHeight="1" x14ac:dyDescent="0.25">
      <c r="A49" s="515"/>
      <c r="B49" s="515"/>
      <c r="C49" s="515"/>
      <c r="D49" s="515"/>
      <c r="E49" s="515"/>
      <c r="F49" s="505">
        <v>3</v>
      </c>
      <c r="G49" s="505" t="str">
        <f>'5 VALORACIÓN DEL CONTROL'!I75</f>
        <v xml:space="preserve">  </v>
      </c>
      <c r="H49" s="506">
        <f>'5 VALORACIÓN DEL CONTROL'!P75</f>
        <v>0</v>
      </c>
      <c r="I49" s="506" t="str">
        <f>'5 VALORACIÓN DEL CONTROL'!S75</f>
        <v/>
      </c>
      <c r="J49" s="515"/>
      <c r="K49" s="515"/>
      <c r="L49" s="504"/>
      <c r="M49" s="504"/>
      <c r="N49" s="504"/>
    </row>
    <row r="50" spans="1:14" s="62" customFormat="1" ht="15" hidden="1" customHeight="1" x14ac:dyDescent="0.25">
      <c r="A50" s="515"/>
      <c r="B50" s="515"/>
      <c r="C50" s="515"/>
      <c r="D50" s="515"/>
      <c r="E50" s="515"/>
      <c r="F50" s="505">
        <v>4</v>
      </c>
      <c r="G50" s="505" t="str">
        <f>'5 VALORACIÓN DEL CONTROL'!I76</f>
        <v xml:space="preserve">  </v>
      </c>
      <c r="H50" s="506">
        <f>'5 VALORACIÓN DEL CONTROL'!P76</f>
        <v>0</v>
      </c>
      <c r="I50" s="506" t="str">
        <f>'5 VALORACIÓN DEL CONTROL'!S76</f>
        <v/>
      </c>
      <c r="J50" s="515"/>
      <c r="K50" s="515"/>
      <c r="L50" s="504"/>
      <c r="M50" s="504"/>
      <c r="N50" s="504"/>
    </row>
    <row r="51" spans="1:14" s="62" customFormat="1" ht="15" hidden="1" customHeight="1" x14ac:dyDescent="0.25">
      <c r="A51" s="515"/>
      <c r="B51" s="515"/>
      <c r="C51" s="515"/>
      <c r="D51" s="515"/>
      <c r="E51" s="515"/>
      <c r="F51" s="505">
        <v>5</v>
      </c>
      <c r="G51" s="505" t="str">
        <f>'5 VALORACIÓN DEL CONTROL'!I77</f>
        <v xml:space="preserve">  </v>
      </c>
      <c r="H51" s="506">
        <f>'5 VALORACIÓN DEL CONTROL'!P77</f>
        <v>0</v>
      </c>
      <c r="I51" s="506" t="str">
        <f>'5 VALORACIÓN DEL CONTROL'!S77</f>
        <v/>
      </c>
      <c r="J51" s="515"/>
      <c r="K51" s="515"/>
      <c r="L51" s="504"/>
      <c r="M51" s="504"/>
      <c r="N51" s="504"/>
    </row>
    <row r="52" spans="1:14" s="62" customFormat="1" ht="15" hidden="1" customHeight="1" x14ac:dyDescent="0.25">
      <c r="A52" s="516"/>
      <c r="B52" s="516"/>
      <c r="C52" s="516"/>
      <c r="D52" s="516"/>
      <c r="E52" s="516"/>
      <c r="F52" s="505">
        <v>6</v>
      </c>
      <c r="G52" s="505" t="str">
        <f>'5 VALORACIÓN DEL CONTROL'!I78</f>
        <v xml:space="preserve">  </v>
      </c>
      <c r="H52" s="506">
        <f>'5 VALORACIÓN DEL CONTROL'!P78</f>
        <v>0</v>
      </c>
      <c r="I52" s="506" t="str">
        <f>'5 VALORACIÓN DEL CONTROL'!S78</f>
        <v/>
      </c>
      <c r="J52" s="516"/>
      <c r="K52" s="516"/>
      <c r="L52" s="504"/>
      <c r="M52" s="504"/>
      <c r="N52" s="504"/>
    </row>
    <row r="53" spans="1:14" s="62" customFormat="1" ht="133.5" customHeight="1" x14ac:dyDescent="0.25">
      <c r="A53" s="514" t="str">
        <f>'2 CONTEXTO E IDENTIFICACIÓN'!A20</f>
        <v>R1GC</v>
      </c>
      <c r="B53" s="514" t="s">
        <v>850</v>
      </c>
      <c r="C53" s="514" t="str">
        <f>'2 CONTEXTO E IDENTIFICACIÓN'!E20</f>
        <v xml:space="preserve">Posibilidad de afectación reputacional por sanciones de entes de control y/o quejas de un grupo de valor  debido a  publicación no autorizada que genere desinformación en la opinión pública	</v>
      </c>
      <c r="D53" s="514" t="s">
        <v>863</v>
      </c>
      <c r="E53" s="514" t="str">
        <f>'4 MAPA CALOR INHERENTE'!E19</f>
        <v>Moderado</v>
      </c>
      <c r="F53" s="505">
        <v>1</v>
      </c>
      <c r="G53" s="505" t="str">
        <f>'5 VALORACIÓN DEL CONTROL'!I79</f>
        <v>El/la jefe de la OAC o quien se delegue  verifica   cada vez que se requiera emitir un boletìn o comunicado de prensa  que la informacion este conforme a los lineamientos y directrices institucionales, así como la veracidad, pertinencia y coherencia del contenido.  Como evidencia de la revisión y autorización de la información a publicar se suministra la certificación de verificacion emitida por el/la Jefe de la OAC o a quien designe. De igual forma, se adjunta matriz con los comunicados de prensa, fecha, temática e hipervinculo con el detalle de cada uno. 
Si se publican contenidos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53" s="506" t="str">
        <f>'5 VALORACIÓN DEL CONTROL'!P79</f>
        <v>Cada vez que se Requiera</v>
      </c>
      <c r="I53" s="506">
        <f>'5 VALORACIÓN DEL CONTROL'!S79</f>
        <v>0.4</v>
      </c>
      <c r="J53" s="514" t="str">
        <f>'6 MAPA CALOR RESIDUAL'!G19</f>
        <v>Moderado</v>
      </c>
      <c r="K53" s="514" t="s">
        <v>864</v>
      </c>
      <c r="L53" s="505" t="s">
        <v>26</v>
      </c>
      <c r="M53" s="505" t="s">
        <v>26</v>
      </c>
      <c r="N53" s="505" t="s">
        <v>26</v>
      </c>
    </row>
    <row r="54" spans="1:14" s="62" customFormat="1" ht="133.5" customHeight="1" x14ac:dyDescent="0.25">
      <c r="A54" s="515"/>
      <c r="B54" s="515"/>
      <c r="C54" s="515"/>
      <c r="D54" s="515"/>
      <c r="E54" s="515"/>
      <c r="F54" s="505">
        <v>2</v>
      </c>
      <c r="G54" s="505" t="str">
        <f>'5 VALORACIÓN DEL CONTROL'!I80</f>
        <v>El/la jefe de la OAC o quien se delegue  verifica  diariamente  la conformidad, veracidad, pertinencia y coherencia del contenido a publicar en las redes sociales, luego de que el Comunity Manager con base en la información redactada por el equipo de periodistas consolida el contenido a divulgar en las RRSS (Redes Sociales). Para la información que sea coyuntural se pide la autorización del Jefe de la OAC y /o el Secretario de la SSCJ. Como evidencia de las publicaciones en redes sociales se adjunta el certificado de las revisiones de las publicaciones en RRSS emitida por el/la Jefe de la OAC y el reporte de redes sociales. 
Si se publican contenidos en RRSS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54" s="506" t="str">
        <f>'5 VALORACIÓN DEL CONTROL'!P80</f>
        <v>Diario</v>
      </c>
      <c r="I54" s="506">
        <f>'5 VALORACIÓN DEL CONTROL'!S80</f>
        <v>0.4</v>
      </c>
      <c r="J54" s="515"/>
      <c r="K54" s="515"/>
      <c r="L54" s="505" t="s">
        <v>26</v>
      </c>
      <c r="M54" s="505" t="s">
        <v>26</v>
      </c>
      <c r="N54" s="505" t="s">
        <v>26</v>
      </c>
    </row>
    <row r="55" spans="1:14" s="62" customFormat="1" ht="133.5" customHeight="1" x14ac:dyDescent="0.25">
      <c r="A55" s="515"/>
      <c r="B55" s="515"/>
      <c r="C55" s="515"/>
      <c r="D55" s="515"/>
      <c r="E55" s="515"/>
      <c r="F55" s="505">
        <v>3</v>
      </c>
      <c r="G55" s="505" t="str">
        <f>'5 VALORACIÓN DEL CONTROL'!I81</f>
        <v>El/la jefe de la OAC o quien se delegue  verifica    cada vez que se requiera  publicar contenido en la seccion noticias de la pagina web de la entidad que este cumpla con los criterios de veracidad, pertinencia y  principios institucionales.
Como evidencia se encuentra la certificación de publicaciòn del contenido (banners, noticias, archivos multimedia y/o de videos) y un resumen con el enlace, fecha y temática de cada una de las publicaciones. 
Si se publican contenidos en en la sección niticias de la pagina web de la entidad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55" s="506" t="str">
        <f>'5 VALORACIÓN DEL CONTROL'!P81</f>
        <v>Cada vez que se Requiera</v>
      </c>
      <c r="I55" s="506">
        <f>'5 VALORACIÓN DEL CONTROL'!S81</f>
        <v>0.4</v>
      </c>
      <c r="J55" s="515"/>
      <c r="K55" s="515"/>
      <c r="L55" s="505" t="s">
        <v>26</v>
      </c>
      <c r="M55" s="505" t="s">
        <v>26</v>
      </c>
      <c r="N55" s="505" t="s">
        <v>26</v>
      </c>
    </row>
    <row r="56" spans="1:14" s="62" customFormat="1" ht="133.5" customHeight="1" x14ac:dyDescent="0.25">
      <c r="A56" s="515"/>
      <c r="B56" s="515"/>
      <c r="C56" s="515"/>
      <c r="D56" s="515"/>
      <c r="E56" s="515"/>
      <c r="F56" s="505">
        <v>4</v>
      </c>
      <c r="G56" s="505" t="str">
        <f>'5 VALORACIÓN DEL CONTROL'!I82</f>
        <v>Los periodistas verifican cada vez que se solicite un tramite de comunicación interna que la solicitud este aprobada por el lider del proceso y/o dependencia con el objetivo de evitar la emisión de piezas o contenidos no pertinentes; como evidencia de ejecución del control se adjunta muestra de correos electrónicos con la trazabilidad de aprobación por parte del lider del del proceso o dependencia y los formatos de solicitud y los productos entregados.
En caso de que la solicitud no venga con la trazabilidad de la aprobación, esta no será tramitada y se notificará al solicitante por correo electrónico, ecomo evidencia se adjunta una muestra de correos con la notificación.</v>
      </c>
      <c r="H56" s="506" t="str">
        <f>'5 VALORACIÓN DEL CONTROL'!P82</f>
        <v>Cada vez que se Requiera</v>
      </c>
      <c r="I56" s="506">
        <f>'5 VALORACIÓN DEL CONTROL'!S82</f>
        <v>0.4</v>
      </c>
      <c r="J56" s="515"/>
      <c r="K56" s="515"/>
      <c r="L56" s="505" t="s">
        <v>26</v>
      </c>
      <c r="M56" s="505" t="s">
        <v>26</v>
      </c>
      <c r="N56" s="505" t="s">
        <v>26</v>
      </c>
    </row>
    <row r="57" spans="1:14" s="62" customFormat="1" ht="15" hidden="1" customHeight="1" x14ac:dyDescent="0.25">
      <c r="A57" s="515"/>
      <c r="B57" s="515"/>
      <c r="C57" s="515"/>
      <c r="D57" s="515"/>
      <c r="E57" s="515"/>
      <c r="F57" s="505">
        <v>5</v>
      </c>
      <c r="G57" s="505" t="str">
        <f>'5 VALORACIÓN DEL CONTROL'!I83</f>
        <v xml:space="preserve">  </v>
      </c>
      <c r="H57" s="506">
        <f>'5 VALORACIÓN DEL CONTROL'!P83</f>
        <v>0</v>
      </c>
      <c r="I57" s="506" t="str">
        <f>'5 VALORACIÓN DEL CONTROL'!S83</f>
        <v/>
      </c>
      <c r="J57" s="515"/>
      <c r="K57" s="515"/>
      <c r="L57" s="504"/>
      <c r="M57" s="504"/>
      <c r="N57" s="504"/>
    </row>
    <row r="58" spans="1:14" s="62" customFormat="1" ht="15" hidden="1" customHeight="1" x14ac:dyDescent="0.25">
      <c r="A58" s="516"/>
      <c r="B58" s="516"/>
      <c r="C58" s="516"/>
      <c r="D58" s="516"/>
      <c r="E58" s="516"/>
      <c r="F58" s="505">
        <v>6</v>
      </c>
      <c r="G58" s="505" t="str">
        <f>'5 VALORACIÓN DEL CONTROL'!I84</f>
        <v xml:space="preserve">  </v>
      </c>
      <c r="H58" s="506">
        <f>'5 VALORACIÓN DEL CONTROL'!P84</f>
        <v>0</v>
      </c>
      <c r="I58" s="506" t="str">
        <f>'5 VALORACIÓN DEL CONTROL'!S84</f>
        <v/>
      </c>
      <c r="J58" s="516"/>
      <c r="K58" s="516"/>
      <c r="L58" s="504"/>
      <c r="M58" s="504"/>
      <c r="N58" s="504"/>
    </row>
    <row r="59" spans="1:14" s="62" customFormat="1" ht="133.5" customHeight="1" x14ac:dyDescent="0.25">
      <c r="A59" s="514" t="str">
        <f>'2 CONTEXTO E IDENTIFICACIÓN'!A21</f>
        <v>R1GE</v>
      </c>
      <c r="B59" s="514" t="s">
        <v>29</v>
      </c>
      <c r="C59" s="514" t="str">
        <f>'2 CONTEXTO E IDENTIFICACIÓN'!E21</f>
        <v>Posibilidad de afectación reputacional y económica por sanciones o multas de entes de control. 
o por demandas, tutelas, derechos de petición debido a la falla total o parcial en el servicio de atención de la línea de Seguridad y Emergencias 123.</v>
      </c>
      <c r="D59" s="514" t="s">
        <v>863</v>
      </c>
      <c r="E59" s="514" t="str">
        <f>'4 MAPA CALOR INHERENTE'!E20</f>
        <v>Alto</v>
      </c>
      <c r="F59" s="505">
        <v>1</v>
      </c>
      <c r="G59" s="505" t="str">
        <f>'5 VALORACIÓN DEL CONTROL'!I85</f>
        <v>El jefe del C4    delega    al operador tecnológico la implementación y uso de soluciones integrales redundantes y alta disponibilidad, a datacenter principales y alternos para prevenir y atender las fallas en la plataforma tecnológica. Estas actividades se registran en informes de gestión de operador tecnológico recibidos de forma mensual evidenciando la operación de la  plataforma tecnológica controlada por ANS, que en caso de estar por debajo de umbral se penaliza económicamente. Evidencia corresponde al Informe de Operador tecnológico. El cargue de las evidencias se hará trimestralmente.</v>
      </c>
      <c r="H59" s="506" t="str">
        <f>'5 VALORACIÓN DEL CONTROL'!P85</f>
        <v>Sin definir</v>
      </c>
      <c r="I59" s="506">
        <f>'5 VALORACIÓN DEL CONTROL'!S85</f>
        <v>0.4</v>
      </c>
      <c r="J59" s="514" t="str">
        <f>'6 MAPA CALOR RESIDUAL'!G20</f>
        <v>Alto</v>
      </c>
      <c r="K59" s="514" t="s">
        <v>864</v>
      </c>
      <c r="L59" s="505" t="s">
        <v>26</v>
      </c>
      <c r="M59" s="505" t="s">
        <v>26</v>
      </c>
      <c r="N59" s="505" t="s">
        <v>26</v>
      </c>
    </row>
    <row r="60" spans="1:14" s="62" customFormat="1" ht="133.5" customHeight="1" x14ac:dyDescent="0.25">
      <c r="A60" s="515"/>
      <c r="B60" s="515"/>
      <c r="C60" s="515"/>
      <c r="D60" s="515"/>
      <c r="E60" s="515"/>
      <c r="F60" s="505">
        <v>2</v>
      </c>
      <c r="G60" s="505" t="str">
        <f>'5 VALORACIÓN DEL CONTROL'!I86</f>
        <v xml:space="preserve">El jefe del C4    realiza    seguimiento semanalmente a la disponibilidad de potencia eléctrica (UPS´s) en la SUR (Sala Unificada de Recepción) y en el CAD (Centro Automático de Despacho) mediante la revisión de los informes, alertas o estados actuales generados por el software de comunicación de la UPS. Para ello los responsables del seguimiento a UPS´s deberán notificar al Jefe del C4 las novedades en los reportes incluyendo los mantenimientos preventivos o correctivos en caso de que se presenten. Como evidencia se compartirán los reportes generados. El cargue de las evidencias se realizara trimestralmente. </v>
      </c>
      <c r="H60" s="506" t="str">
        <f>'5 VALORACIÓN DEL CONTROL'!P86</f>
        <v>Semanal</v>
      </c>
      <c r="I60" s="506">
        <f>'5 VALORACIÓN DEL CONTROL'!S86</f>
        <v>0.3</v>
      </c>
      <c r="J60" s="515"/>
      <c r="K60" s="515"/>
      <c r="L60" s="505" t="s">
        <v>26</v>
      </c>
      <c r="M60" s="505" t="s">
        <v>26</v>
      </c>
      <c r="N60" s="505" t="s">
        <v>26</v>
      </c>
    </row>
    <row r="61" spans="1:14" s="62" customFormat="1" ht="15" hidden="1" customHeight="1" x14ac:dyDescent="0.25">
      <c r="A61" s="515"/>
      <c r="B61" s="515"/>
      <c r="C61" s="515"/>
      <c r="D61" s="515"/>
      <c r="E61" s="515"/>
      <c r="F61" s="505">
        <v>3</v>
      </c>
      <c r="G61" s="505" t="str">
        <f>'5 VALORACIÓN DEL CONTROL'!I87</f>
        <v xml:space="preserve">  </v>
      </c>
      <c r="H61" s="506">
        <f>'5 VALORACIÓN DEL CONTROL'!P87</f>
        <v>0</v>
      </c>
      <c r="I61" s="506" t="str">
        <f>'5 VALORACIÓN DEL CONTROL'!S87</f>
        <v/>
      </c>
      <c r="J61" s="515"/>
      <c r="K61" s="515"/>
      <c r="L61" s="504"/>
      <c r="M61" s="504"/>
      <c r="N61" s="504"/>
    </row>
    <row r="62" spans="1:14" s="62" customFormat="1" ht="15" hidden="1" customHeight="1" x14ac:dyDescent="0.25">
      <c r="A62" s="515"/>
      <c r="B62" s="515"/>
      <c r="C62" s="515"/>
      <c r="D62" s="515"/>
      <c r="E62" s="515"/>
      <c r="F62" s="505">
        <v>4</v>
      </c>
      <c r="G62" s="505" t="str">
        <f>'5 VALORACIÓN DEL CONTROL'!I88</f>
        <v xml:space="preserve">  </v>
      </c>
      <c r="H62" s="506">
        <f>'5 VALORACIÓN DEL CONTROL'!P88</f>
        <v>0</v>
      </c>
      <c r="I62" s="506" t="str">
        <f>'5 VALORACIÓN DEL CONTROL'!S88</f>
        <v/>
      </c>
      <c r="J62" s="515"/>
      <c r="K62" s="515"/>
      <c r="L62" s="504"/>
      <c r="M62" s="504"/>
      <c r="N62" s="504"/>
    </row>
    <row r="63" spans="1:14" s="62" customFormat="1" ht="15" hidden="1" customHeight="1" x14ac:dyDescent="0.25">
      <c r="A63" s="515"/>
      <c r="B63" s="515"/>
      <c r="C63" s="515"/>
      <c r="D63" s="515"/>
      <c r="E63" s="515"/>
      <c r="F63" s="505">
        <v>5</v>
      </c>
      <c r="G63" s="505" t="str">
        <f>'5 VALORACIÓN DEL CONTROL'!I89</f>
        <v xml:space="preserve">  </v>
      </c>
      <c r="H63" s="506">
        <f>'5 VALORACIÓN DEL CONTROL'!P89</f>
        <v>0</v>
      </c>
      <c r="I63" s="506" t="str">
        <f>'5 VALORACIÓN DEL CONTROL'!S89</f>
        <v/>
      </c>
      <c r="J63" s="515"/>
      <c r="K63" s="515"/>
      <c r="L63" s="504"/>
      <c r="M63" s="504"/>
      <c r="N63" s="504"/>
    </row>
    <row r="64" spans="1:14" s="62" customFormat="1" ht="15" hidden="1" customHeight="1" x14ac:dyDescent="0.25">
      <c r="A64" s="516"/>
      <c r="B64" s="516"/>
      <c r="C64" s="516"/>
      <c r="D64" s="516"/>
      <c r="E64" s="516"/>
      <c r="F64" s="505">
        <v>6</v>
      </c>
      <c r="G64" s="505" t="str">
        <f>'5 VALORACIÓN DEL CONTROL'!I90</f>
        <v xml:space="preserve">  </v>
      </c>
      <c r="H64" s="506">
        <f>'5 VALORACIÓN DEL CONTROL'!P90</f>
        <v>0</v>
      </c>
      <c r="I64" s="506" t="str">
        <f>'5 VALORACIÓN DEL CONTROL'!S90</f>
        <v/>
      </c>
      <c r="J64" s="516"/>
      <c r="K64" s="516"/>
      <c r="L64" s="504"/>
      <c r="M64" s="504"/>
      <c r="N64" s="504"/>
    </row>
    <row r="65" spans="1:14" s="62" customFormat="1" ht="133.5" customHeight="1" x14ac:dyDescent="0.25">
      <c r="A65" s="514" t="str">
        <f>'2 CONTEXTO E IDENTIFICACIÓN'!A22</f>
        <v>R2GE</v>
      </c>
      <c r="B65" s="514" t="s">
        <v>29</v>
      </c>
      <c r="C65" s="514" t="str">
        <f>'2 CONTEXTO E IDENTIFICACIÓN'!E22</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D65" s="514" t="s">
        <v>863</v>
      </c>
      <c r="E65" s="514" t="str">
        <f>'4 MAPA CALOR INHERENTE'!E21</f>
        <v>Alto</v>
      </c>
      <c r="F65" s="505">
        <v>1</v>
      </c>
      <c r="G65" s="505" t="str">
        <f>'5 VALORACIÓN DEL CONTROL'!I91</f>
        <v>El jefe del C4 con apoyo del personal contratista de seguridad y vigilancia    realiza   seguimiento  al uso indebido de elementos o dispositivos electrónicos a la SUR diariamente, en caso de no evidenciar ingresos se emitirá correo de parte del responsable. Para los casos de evidenciar un ingreso no autorizado se tomaran los registros de las cámaras del sistema de video vigilancia del edificio, las cuales están disponibles por un periodo de 90 días para consulta antes que se reescriban los videos. Como evidencia queda el correo de parte del personal contratista de seguridad y vigilancia indicando los eventos o incidentes que presentados al responsable designado por el Jefe del C4 para la verificación del control o el Correo mensual del responsable designado para la verificación del control al jefe del C4 indicando que no se evidencio ningún ingreso de elementos o dispositivos electrónicos indebidos. El cargue de las evidencias se hará trimestralmente.</v>
      </c>
      <c r="H65" s="506" t="str">
        <f>'5 VALORACIÓN DEL CONTROL'!P91</f>
        <v>Diario</v>
      </c>
      <c r="I65" s="506">
        <f>'5 VALORACIÓN DEL CONTROL'!S91</f>
        <v>0.3</v>
      </c>
      <c r="J65" s="514" t="str">
        <f>'6 MAPA CALOR RESIDUAL'!G21</f>
        <v>Alto</v>
      </c>
      <c r="K65" s="514" t="s">
        <v>864</v>
      </c>
      <c r="L65" s="505" t="s">
        <v>26</v>
      </c>
      <c r="M65" s="505" t="s">
        <v>26</v>
      </c>
      <c r="N65" s="505" t="s">
        <v>26</v>
      </c>
    </row>
    <row r="66" spans="1:14" s="62" customFormat="1" ht="133.5" customHeight="1" x14ac:dyDescent="0.25">
      <c r="A66" s="515"/>
      <c r="B66" s="515"/>
      <c r="C66" s="515"/>
      <c r="D66" s="515"/>
      <c r="E66" s="515"/>
      <c r="F66" s="505">
        <v>2</v>
      </c>
      <c r="G66" s="505" t="str">
        <f>'5 VALORACIÓN DEL CONTROL'!I92</f>
        <v>El grupo de entrenamiento del C4    sensibiliza y capacita    a los funcionarios y contratistas en el uso y manejo de la información, actividad que se debe realizar como mínimo una vez por año; para los casos en los cuales el personal no asista se procede con la reprogramación de una nueva sesión de capacitación. Como evidencia quedan las listas de asistencia y documentos de las capacitaciones. El cargue de las evidencias se hará trimestralmente.</v>
      </c>
      <c r="H66" s="506" t="str">
        <f>'5 VALORACIÓN DEL CONTROL'!P92</f>
        <v>Anual</v>
      </c>
      <c r="I66" s="506">
        <f>'5 VALORACIÓN DEL CONTROL'!S92</f>
        <v>0.4</v>
      </c>
      <c r="J66" s="515"/>
      <c r="K66" s="515"/>
      <c r="L66" s="505" t="s">
        <v>26</v>
      </c>
      <c r="M66" s="505" t="s">
        <v>26</v>
      </c>
      <c r="N66" s="505" t="s">
        <v>26</v>
      </c>
    </row>
    <row r="67" spans="1:14" s="62" customFormat="1" ht="133.5" customHeight="1" x14ac:dyDescent="0.25">
      <c r="A67" s="515"/>
      <c r="B67" s="515"/>
      <c r="C67" s="515"/>
      <c r="D67" s="515"/>
      <c r="E67" s="515"/>
      <c r="F67" s="505">
        <v>3</v>
      </c>
      <c r="G67" s="505" t="str">
        <f>'5 VALORACIÓN DEL CONTROL'!I93</f>
        <v>El jefe del C4    delega    al operador tecnológico para que ejecute una inspección mensual de eventos de seguridad a la plataforma tecnológica del NUSE 123 y genere el informe respectivo. Para los casos en los cuales se evidencien eventos que impacten la estabilidad de la plataforma tecnológica en el informe se detallará como se procedió. Como evidencia de la implementación se tienen los Informes mensuales del operador tecnológico. El cargue de las evidencias se hará trimestralmente.</v>
      </c>
      <c r="H67" s="506" t="str">
        <f>'5 VALORACIÓN DEL CONTROL'!P93</f>
        <v>Sin definir</v>
      </c>
      <c r="I67" s="506">
        <f>'5 VALORACIÓN DEL CONTROL'!S93</f>
        <v>0.3</v>
      </c>
      <c r="J67" s="515"/>
      <c r="K67" s="515"/>
      <c r="L67" s="505" t="s">
        <v>26</v>
      </c>
      <c r="M67" s="505" t="s">
        <v>26</v>
      </c>
      <c r="N67" s="505" t="s">
        <v>26</v>
      </c>
    </row>
    <row r="68" spans="1:14" s="62" customFormat="1" ht="133.5" customHeight="1" x14ac:dyDescent="0.25">
      <c r="A68" s="515"/>
      <c r="B68" s="515"/>
      <c r="C68" s="515"/>
      <c r="D68" s="515"/>
      <c r="E68" s="515"/>
      <c r="F68" s="505">
        <v>4</v>
      </c>
      <c r="G68" s="505" t="str">
        <f>'5 VALORACIÓN DEL CONTROL'!I94</f>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H68" s="506" t="str">
        <f>'5 VALORACIÓN DEL CONTROL'!P94</f>
        <v>Cada vez que se Requiera</v>
      </c>
      <c r="I68" s="506">
        <f>'5 VALORACIÓN DEL CONTROL'!S94</f>
        <v>0.4</v>
      </c>
      <c r="J68" s="515"/>
      <c r="K68" s="515"/>
      <c r="L68" s="505" t="s">
        <v>26</v>
      </c>
      <c r="M68" s="505" t="s">
        <v>26</v>
      </c>
      <c r="N68" s="505" t="s">
        <v>26</v>
      </c>
    </row>
    <row r="69" spans="1:14" s="62" customFormat="1" ht="15" hidden="1" customHeight="1" x14ac:dyDescent="0.25">
      <c r="A69" s="515"/>
      <c r="B69" s="515"/>
      <c r="C69" s="515"/>
      <c r="D69" s="515"/>
      <c r="E69" s="515"/>
      <c r="F69" s="505">
        <v>5</v>
      </c>
      <c r="G69" s="505" t="str">
        <f>'5 VALORACIÓN DEL CONTROL'!I95</f>
        <v xml:space="preserve">  </v>
      </c>
      <c r="H69" s="506">
        <f>'5 VALORACIÓN DEL CONTROL'!P95</f>
        <v>0</v>
      </c>
      <c r="I69" s="506" t="str">
        <f>'5 VALORACIÓN DEL CONTROL'!S95</f>
        <v/>
      </c>
      <c r="J69" s="515"/>
      <c r="K69" s="515"/>
      <c r="L69" s="504"/>
      <c r="M69" s="504"/>
      <c r="N69" s="504"/>
    </row>
    <row r="70" spans="1:14" s="62" customFormat="1" ht="15" hidden="1" customHeight="1" x14ac:dyDescent="0.25">
      <c r="A70" s="516"/>
      <c r="B70" s="516"/>
      <c r="C70" s="516"/>
      <c r="D70" s="516"/>
      <c r="E70" s="516"/>
      <c r="F70" s="505">
        <v>6</v>
      </c>
      <c r="G70" s="505" t="str">
        <f>'5 VALORACIÓN DEL CONTROL'!I96</f>
        <v xml:space="preserve">  </v>
      </c>
      <c r="H70" s="506">
        <f>'5 VALORACIÓN DEL CONTROL'!P96</f>
        <v>0</v>
      </c>
      <c r="I70" s="506" t="str">
        <f>'5 VALORACIÓN DEL CONTROL'!S96</f>
        <v/>
      </c>
      <c r="J70" s="516"/>
      <c r="K70" s="516"/>
      <c r="L70" s="504"/>
      <c r="M70" s="504"/>
      <c r="N70" s="504"/>
    </row>
    <row r="71" spans="1:14" s="62" customFormat="1" ht="133.5" customHeight="1" x14ac:dyDescent="0.25">
      <c r="A71" s="514" t="str">
        <f>'2 CONTEXTO E IDENTIFICACIÓN'!A23</f>
        <v>R3GE</v>
      </c>
      <c r="B71" s="514" t="s">
        <v>29</v>
      </c>
      <c r="C71" s="514" t="str">
        <f>'2 CONTEXTO E IDENTIFICACIÓN'!E23</f>
        <v>Posibilidad de afectación reputacional y económica por sanciones o multas de entes de control. 
o por demandas, tutelas, derechos de petición debido a la afectación de personas, bienes o recursos por servicio o atención inadecuada de incidentes desde el NUSE 123.</v>
      </c>
      <c r="D71" s="514" t="s">
        <v>863</v>
      </c>
      <c r="E71" s="514" t="str">
        <f>'4 MAPA CALOR INHERENTE'!E22</f>
        <v>Alto</v>
      </c>
      <c r="F71" s="505">
        <v>1</v>
      </c>
      <c r="G71" s="505" t="str">
        <f>'5 VALORACIÓN DEL CONTROL'!I97</f>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H71" s="506" t="str">
        <f>'5 VALORACIÓN DEL CONTROL'!P97</f>
        <v>Cada vez que se Requiera</v>
      </c>
      <c r="I71" s="506">
        <f>'5 VALORACIÓN DEL CONTROL'!S97</f>
        <v>0.4</v>
      </c>
      <c r="J71" s="514" t="str">
        <f>'6 MAPA CALOR RESIDUAL'!G22</f>
        <v>Alto</v>
      </c>
      <c r="K71" s="514" t="s">
        <v>864</v>
      </c>
      <c r="L71" s="505" t="s">
        <v>26</v>
      </c>
      <c r="M71" s="505" t="s">
        <v>26</v>
      </c>
      <c r="N71" s="505" t="s">
        <v>26</v>
      </c>
    </row>
    <row r="72" spans="1:14" s="62" customFormat="1" ht="15" hidden="1" customHeight="1" x14ac:dyDescent="0.25">
      <c r="A72" s="515"/>
      <c r="B72" s="515"/>
      <c r="C72" s="515"/>
      <c r="D72" s="515"/>
      <c r="E72" s="515"/>
      <c r="F72" s="505">
        <v>2</v>
      </c>
      <c r="G72" s="505" t="str">
        <f>'5 VALORACIÓN DEL CONTROL'!I98</f>
        <v xml:space="preserve">  </v>
      </c>
      <c r="H72" s="506">
        <f>'5 VALORACIÓN DEL CONTROL'!P98</f>
        <v>0</v>
      </c>
      <c r="I72" s="506" t="str">
        <f>'5 VALORACIÓN DEL CONTROL'!S98</f>
        <v/>
      </c>
      <c r="J72" s="515"/>
      <c r="K72" s="515"/>
      <c r="L72" s="504"/>
      <c r="M72" s="504"/>
      <c r="N72" s="504"/>
    </row>
    <row r="73" spans="1:14" s="62" customFormat="1" ht="15" hidden="1" customHeight="1" x14ac:dyDescent="0.25">
      <c r="A73" s="515"/>
      <c r="B73" s="515"/>
      <c r="C73" s="515"/>
      <c r="D73" s="515"/>
      <c r="E73" s="515"/>
      <c r="F73" s="505">
        <v>3</v>
      </c>
      <c r="G73" s="505" t="str">
        <f>'5 VALORACIÓN DEL CONTROL'!I99</f>
        <v xml:space="preserve">  </v>
      </c>
      <c r="H73" s="506">
        <f>'5 VALORACIÓN DEL CONTROL'!P99</f>
        <v>0</v>
      </c>
      <c r="I73" s="506" t="str">
        <f>'5 VALORACIÓN DEL CONTROL'!S99</f>
        <v/>
      </c>
      <c r="J73" s="515"/>
      <c r="K73" s="515"/>
      <c r="L73" s="504"/>
      <c r="M73" s="504"/>
      <c r="N73" s="504"/>
    </row>
    <row r="74" spans="1:14" s="62" customFormat="1" ht="15" hidden="1" customHeight="1" x14ac:dyDescent="0.25">
      <c r="A74" s="515"/>
      <c r="B74" s="515"/>
      <c r="C74" s="515"/>
      <c r="D74" s="515"/>
      <c r="E74" s="515"/>
      <c r="F74" s="505">
        <v>4</v>
      </c>
      <c r="G74" s="505" t="str">
        <f>'5 VALORACIÓN DEL CONTROL'!I100</f>
        <v xml:space="preserve">  </v>
      </c>
      <c r="H74" s="506">
        <f>'5 VALORACIÓN DEL CONTROL'!P100</f>
        <v>0</v>
      </c>
      <c r="I74" s="506" t="str">
        <f>'5 VALORACIÓN DEL CONTROL'!S100</f>
        <v/>
      </c>
      <c r="J74" s="515"/>
      <c r="K74" s="515"/>
      <c r="L74" s="504"/>
      <c r="M74" s="504"/>
      <c r="N74" s="504"/>
    </row>
    <row r="75" spans="1:14" s="62" customFormat="1" ht="15" hidden="1" customHeight="1" x14ac:dyDescent="0.25">
      <c r="A75" s="515"/>
      <c r="B75" s="515"/>
      <c r="C75" s="515"/>
      <c r="D75" s="515"/>
      <c r="E75" s="515"/>
      <c r="F75" s="505">
        <v>5</v>
      </c>
      <c r="G75" s="505" t="str">
        <f>'5 VALORACIÓN DEL CONTROL'!I101</f>
        <v xml:space="preserve">  </v>
      </c>
      <c r="H75" s="506">
        <f>'5 VALORACIÓN DEL CONTROL'!P101</f>
        <v>0</v>
      </c>
      <c r="I75" s="506" t="str">
        <f>'5 VALORACIÓN DEL CONTROL'!S101</f>
        <v/>
      </c>
      <c r="J75" s="515"/>
      <c r="K75" s="515"/>
      <c r="L75" s="504"/>
      <c r="M75" s="504"/>
      <c r="N75" s="504"/>
    </row>
    <row r="76" spans="1:14" s="62" customFormat="1" ht="15" hidden="1" customHeight="1" x14ac:dyDescent="0.25">
      <c r="A76" s="516"/>
      <c r="B76" s="516"/>
      <c r="C76" s="516"/>
      <c r="D76" s="516"/>
      <c r="E76" s="516"/>
      <c r="F76" s="505">
        <v>6</v>
      </c>
      <c r="G76" s="505" t="str">
        <f>'5 VALORACIÓN DEL CONTROL'!I102</f>
        <v xml:space="preserve">  </v>
      </c>
      <c r="H76" s="506">
        <f>'5 VALORACIÓN DEL CONTROL'!P102</f>
        <v>0</v>
      </c>
      <c r="I76" s="506" t="str">
        <f>'5 VALORACIÓN DEL CONTROL'!S102</f>
        <v/>
      </c>
      <c r="J76" s="516"/>
      <c r="K76" s="516"/>
      <c r="L76" s="504"/>
      <c r="M76" s="504"/>
      <c r="N76" s="504"/>
    </row>
    <row r="77" spans="1:14" s="62" customFormat="1" ht="133.5" customHeight="1" x14ac:dyDescent="0.25">
      <c r="A77" s="514" t="str">
        <f>'2 CONTEXTO E IDENTIFICACIÓN'!A24</f>
        <v>R1GD</v>
      </c>
      <c r="B77" s="514" t="s">
        <v>851</v>
      </c>
      <c r="C77" s="514" t="str">
        <f>'2 CONTEXTO E IDENTIFICACIÓN'!E24</f>
        <v xml:space="preserve">Posibilidad de afectación reputacional  por pérdida 
total o parcial  de documentos debido al incumplimiento de directrices establecidas por la dirección de Recursos Físicos y gestión Documental, por parte de los servidores y/o contratistas de la entidad. </v>
      </c>
      <c r="D77" s="514" t="s">
        <v>863</v>
      </c>
      <c r="E77" s="514" t="str">
        <f>'4 MAPA CALOR INHERENTE'!E23</f>
        <v>Moderado</v>
      </c>
      <c r="F77" s="505">
        <v>1</v>
      </c>
      <c r="G77" s="505" t="str">
        <f>'5 VALORACIÓN DEL CONTROL'!I103</f>
        <v xml:space="preserve"> El líder de gestión documental  o 
a quien designe,  verifica anualmente el cumplimiento de los requisitos documentales en las áreas, como evidencia se cuenta con el listado de asistencia de las visitas y el informe de cumplimiento de lineamientos archivísticos. 
En caso de identificarse incumplimientos se envía el informe y el anexo que corresponda según la dependencia y el memorando correspondiente. </v>
      </c>
      <c r="H77" s="506" t="str">
        <f>'5 VALORACIÓN DEL CONTROL'!P103</f>
        <v>Anual</v>
      </c>
      <c r="I77" s="506">
        <f>'5 VALORACIÓN DEL CONTROL'!S103</f>
        <v>0.3</v>
      </c>
      <c r="J77" s="514" t="str">
        <f>'6 MAPA CALOR RESIDUAL'!G23</f>
        <v>Moderado</v>
      </c>
      <c r="K77" s="514" t="s">
        <v>864</v>
      </c>
      <c r="L77" s="505" t="s">
        <v>26</v>
      </c>
      <c r="M77" s="505" t="s">
        <v>26</v>
      </c>
      <c r="N77" s="505" t="s">
        <v>26</v>
      </c>
    </row>
    <row r="78" spans="1:14" s="62" customFormat="1" ht="133.5" customHeight="1" x14ac:dyDescent="0.25">
      <c r="A78" s="515"/>
      <c r="B78" s="515"/>
      <c r="C78" s="515"/>
      <c r="D78" s="515"/>
      <c r="E78" s="515"/>
      <c r="F78" s="505">
        <v>2</v>
      </c>
      <c r="G78" s="505" t="str">
        <f>'5 VALORACIÓN DEL CONTROL'!I104</f>
        <v xml:space="preserve">El líder de gestión documental verifica  cada vez que se solicite el préstamo de expedientes, el cumplimiento de los requisitos documentales en el proceso de 
registro de préstamo y circulación de material archivístico, como evidencia de ejecución del control se cuenta con los correos electrónicos de aprobación de la solicitud </v>
      </c>
      <c r="H78" s="506" t="str">
        <f>'5 VALORACIÓN DEL CONTROL'!P104</f>
        <v>Cada vez que se Requiera</v>
      </c>
      <c r="I78" s="506">
        <f>'5 VALORACIÓN DEL CONTROL'!S104</f>
        <v>0.4</v>
      </c>
      <c r="J78" s="515"/>
      <c r="K78" s="515"/>
      <c r="L78" s="505" t="s">
        <v>26</v>
      </c>
      <c r="M78" s="505" t="s">
        <v>26</v>
      </c>
      <c r="N78" s="505" t="s">
        <v>26</v>
      </c>
    </row>
    <row r="79" spans="1:14" s="62" customFormat="1" ht="15" hidden="1" customHeight="1" x14ac:dyDescent="0.25">
      <c r="A79" s="515"/>
      <c r="B79" s="515"/>
      <c r="C79" s="515"/>
      <c r="D79" s="515"/>
      <c r="E79" s="515"/>
      <c r="F79" s="505">
        <v>3</v>
      </c>
      <c r="G79" s="505" t="str">
        <f>'5 VALORACIÓN DEL CONTROL'!I105</f>
        <v xml:space="preserve">  </v>
      </c>
      <c r="H79" s="506">
        <f>'5 VALORACIÓN DEL CONTROL'!P105</f>
        <v>0</v>
      </c>
      <c r="I79" s="506" t="str">
        <f>'5 VALORACIÓN DEL CONTROL'!S105</f>
        <v/>
      </c>
      <c r="J79" s="515"/>
      <c r="K79" s="515"/>
      <c r="L79" s="504"/>
      <c r="M79" s="504"/>
      <c r="N79" s="504"/>
    </row>
    <row r="80" spans="1:14" s="62" customFormat="1" ht="15" hidden="1" customHeight="1" x14ac:dyDescent="0.25">
      <c r="A80" s="515"/>
      <c r="B80" s="515"/>
      <c r="C80" s="515"/>
      <c r="D80" s="515"/>
      <c r="E80" s="515"/>
      <c r="F80" s="505">
        <v>4</v>
      </c>
      <c r="G80" s="505" t="str">
        <f>'5 VALORACIÓN DEL CONTROL'!I106</f>
        <v xml:space="preserve">  </v>
      </c>
      <c r="H80" s="506">
        <f>'5 VALORACIÓN DEL CONTROL'!P106</f>
        <v>0</v>
      </c>
      <c r="I80" s="506" t="str">
        <f>'5 VALORACIÓN DEL CONTROL'!S106</f>
        <v/>
      </c>
      <c r="J80" s="515"/>
      <c r="K80" s="515"/>
      <c r="L80" s="504"/>
      <c r="M80" s="504"/>
      <c r="N80" s="504"/>
    </row>
    <row r="81" spans="1:14" s="62" customFormat="1" ht="15" hidden="1" customHeight="1" x14ac:dyDescent="0.25">
      <c r="A81" s="515"/>
      <c r="B81" s="515"/>
      <c r="C81" s="515"/>
      <c r="D81" s="515"/>
      <c r="E81" s="515"/>
      <c r="F81" s="505">
        <v>5</v>
      </c>
      <c r="G81" s="505" t="str">
        <f>'5 VALORACIÓN DEL CONTROL'!I107</f>
        <v xml:space="preserve">  </v>
      </c>
      <c r="H81" s="506">
        <f>'5 VALORACIÓN DEL CONTROL'!P107</f>
        <v>0</v>
      </c>
      <c r="I81" s="506" t="str">
        <f>'5 VALORACIÓN DEL CONTROL'!S107</f>
        <v/>
      </c>
      <c r="J81" s="515"/>
      <c r="K81" s="515"/>
      <c r="L81" s="504"/>
      <c r="M81" s="504"/>
      <c r="N81" s="504"/>
    </row>
    <row r="82" spans="1:14" s="62" customFormat="1" ht="15" hidden="1" customHeight="1" x14ac:dyDescent="0.25">
      <c r="A82" s="516"/>
      <c r="B82" s="516"/>
      <c r="C82" s="516"/>
      <c r="D82" s="516"/>
      <c r="E82" s="516"/>
      <c r="F82" s="505">
        <v>6</v>
      </c>
      <c r="G82" s="505" t="str">
        <f>'5 VALORACIÓN DEL CONTROL'!I108</f>
        <v xml:space="preserve">  </v>
      </c>
      <c r="H82" s="506">
        <f>'5 VALORACIÓN DEL CONTROL'!P108</f>
        <v>0</v>
      </c>
      <c r="I82" s="506" t="str">
        <f>'5 VALORACIÓN DEL CONTROL'!S108</f>
        <v/>
      </c>
      <c r="J82" s="516"/>
      <c r="K82" s="516"/>
      <c r="L82" s="504"/>
      <c r="M82" s="504"/>
      <c r="N82" s="504"/>
    </row>
    <row r="83" spans="1:14" s="62" customFormat="1" ht="133.5" customHeight="1" x14ac:dyDescent="0.25">
      <c r="A83" s="514" t="str">
        <f>'2 CONTEXTO E IDENTIFICACIÓN'!A25</f>
        <v>R1GRF</v>
      </c>
      <c r="B83" s="514" t="s">
        <v>852</v>
      </c>
      <c r="C83" s="514" t="str">
        <f>'2 CONTEXTO E IDENTIFICACIÓN'!E25</f>
        <v>Posibilidad de afectación reputacional por perdida 
y/o desaparición de los bienes al servicio de la 
Entidad debido al incumplimiento de directrices 
establecidas por el proceso de Recursos Físicos y documental por parte de los servidores y/o contratistas de la entidad</v>
      </c>
      <c r="D83" s="514" t="s">
        <v>863</v>
      </c>
      <c r="E83" s="514" t="str">
        <f>'4 MAPA CALOR INHERENTE'!E24</f>
        <v>Moderado</v>
      </c>
      <c r="F83" s="505">
        <v>1</v>
      </c>
      <c r="G83" s="505" t="str">
        <f>'5 VALORACIÓN DEL CONTROL'!I109</f>
        <v xml:space="preserve">La almacenista general  coteja anualmente la realización de la toma física de bienes al servicio de la entidad, lo cual se evidencia por medio del informe de toma física y el acta de socialización en la mesa técnica de inventarios. 
En caso de no evidenciarse la toma física anual, se debe justificar mediante  memorando las razones por las cuales no se implementó, como evidencia de la desviación se cuenta con memorando electrónico. </v>
      </c>
      <c r="H83" s="506" t="str">
        <f>'5 VALORACIÓN DEL CONTROL'!P109</f>
        <v>Anual</v>
      </c>
      <c r="I83" s="506">
        <f>'5 VALORACIÓN DEL CONTROL'!S109</f>
        <v>0.3</v>
      </c>
      <c r="J83" s="514" t="str">
        <f>'6 MAPA CALOR RESIDUAL'!G24</f>
        <v>Moderado</v>
      </c>
      <c r="K83" s="514" t="s">
        <v>864</v>
      </c>
      <c r="L83" s="505" t="s">
        <v>26</v>
      </c>
      <c r="M83" s="505" t="s">
        <v>26</v>
      </c>
      <c r="N83" s="505" t="s">
        <v>26</v>
      </c>
    </row>
    <row r="84" spans="1:14" s="62" customFormat="1" ht="133.5" customHeight="1" x14ac:dyDescent="0.25">
      <c r="A84" s="515"/>
      <c r="B84" s="515"/>
      <c r="C84" s="515"/>
      <c r="D84" s="515"/>
      <c r="E84" s="515"/>
      <c r="F84" s="505">
        <v>2</v>
      </c>
      <c r="G84" s="505" t="str">
        <f>'5 VALORACIÓN DEL CONTROL'!I110</f>
        <v xml:space="preserve">La almacenista general  verifica cada vez que se requiera la realización del  seguimiento a los traslados de bienes al servicio de la Entidad, dejando como  evidencia los comprobantes de traslado en el formato F-GRF-1103.
En caso de no efectuarse la verificación, se debe justificar mediante memorando dirigido al superior inmediato. </v>
      </c>
      <c r="H84" s="506" t="str">
        <f>'5 VALORACIÓN DEL CONTROL'!P110</f>
        <v>Cada vez que se Requiera</v>
      </c>
      <c r="I84" s="506">
        <f>'5 VALORACIÓN DEL CONTROL'!S110</f>
        <v>0.3</v>
      </c>
      <c r="J84" s="515"/>
      <c r="K84" s="515"/>
      <c r="L84" s="505" t="s">
        <v>26</v>
      </c>
      <c r="M84" s="505" t="s">
        <v>26</v>
      </c>
      <c r="N84" s="505" t="s">
        <v>26</v>
      </c>
    </row>
    <row r="85" spans="1:14" s="62" customFormat="1" ht="15" hidden="1" customHeight="1" x14ac:dyDescent="0.25">
      <c r="A85" s="515"/>
      <c r="B85" s="515"/>
      <c r="C85" s="515"/>
      <c r="D85" s="515"/>
      <c r="E85" s="515"/>
      <c r="F85" s="505">
        <v>3</v>
      </c>
      <c r="G85" s="505" t="str">
        <f>'5 VALORACIÓN DEL CONTROL'!I111</f>
        <v xml:space="preserve">  </v>
      </c>
      <c r="H85" s="506">
        <f>'5 VALORACIÓN DEL CONTROL'!P111</f>
        <v>0</v>
      </c>
      <c r="I85" s="506" t="str">
        <f>'5 VALORACIÓN DEL CONTROL'!S111</f>
        <v/>
      </c>
      <c r="J85" s="515"/>
      <c r="K85" s="515"/>
      <c r="L85" s="504"/>
      <c r="M85" s="504"/>
      <c r="N85" s="504"/>
    </row>
    <row r="86" spans="1:14" s="62" customFormat="1" ht="15" hidden="1" customHeight="1" x14ac:dyDescent="0.25">
      <c r="A86" s="515"/>
      <c r="B86" s="515"/>
      <c r="C86" s="515"/>
      <c r="D86" s="515"/>
      <c r="E86" s="515"/>
      <c r="F86" s="505">
        <v>4</v>
      </c>
      <c r="G86" s="505" t="str">
        <f>'5 VALORACIÓN DEL CONTROL'!I112</f>
        <v xml:space="preserve">  </v>
      </c>
      <c r="H86" s="506">
        <f>'5 VALORACIÓN DEL CONTROL'!P112</f>
        <v>0</v>
      </c>
      <c r="I86" s="506" t="str">
        <f>'5 VALORACIÓN DEL CONTROL'!S112</f>
        <v/>
      </c>
      <c r="J86" s="515"/>
      <c r="K86" s="515"/>
      <c r="L86" s="504"/>
      <c r="M86" s="504"/>
      <c r="N86" s="504"/>
    </row>
    <row r="87" spans="1:14" s="62" customFormat="1" ht="15" hidden="1" customHeight="1" x14ac:dyDescent="0.25">
      <c r="A87" s="515"/>
      <c r="B87" s="515"/>
      <c r="C87" s="515"/>
      <c r="D87" s="515"/>
      <c r="E87" s="515"/>
      <c r="F87" s="505">
        <v>5</v>
      </c>
      <c r="G87" s="505" t="str">
        <f>'5 VALORACIÓN DEL CONTROL'!I113</f>
        <v xml:space="preserve">  </v>
      </c>
      <c r="H87" s="506">
        <f>'5 VALORACIÓN DEL CONTROL'!P113</f>
        <v>0</v>
      </c>
      <c r="I87" s="506" t="str">
        <f>'5 VALORACIÓN DEL CONTROL'!S113</f>
        <v/>
      </c>
      <c r="J87" s="515"/>
      <c r="K87" s="515"/>
      <c r="L87" s="504"/>
      <c r="M87" s="504"/>
      <c r="N87" s="504"/>
    </row>
    <row r="88" spans="1:14" s="62" customFormat="1" ht="15" hidden="1" customHeight="1" x14ac:dyDescent="0.25">
      <c r="A88" s="516"/>
      <c r="B88" s="516"/>
      <c r="C88" s="516"/>
      <c r="D88" s="516"/>
      <c r="E88" s="516"/>
      <c r="F88" s="505">
        <v>6</v>
      </c>
      <c r="G88" s="505" t="str">
        <f>'5 VALORACIÓN DEL CONTROL'!I114</f>
        <v xml:space="preserve">  </v>
      </c>
      <c r="H88" s="506">
        <f>'5 VALORACIÓN DEL CONTROL'!P114</f>
        <v>0</v>
      </c>
      <c r="I88" s="506" t="str">
        <f>'5 VALORACIÓN DEL CONTROL'!S114</f>
        <v/>
      </c>
      <c r="J88" s="516"/>
      <c r="K88" s="516"/>
      <c r="L88" s="504"/>
      <c r="M88" s="504"/>
      <c r="N88" s="504"/>
    </row>
    <row r="89" spans="1:14" s="62" customFormat="1" ht="133.5" customHeight="1" x14ac:dyDescent="0.25">
      <c r="A89" s="514" t="str">
        <f>'2 CONTEXTO E IDENTIFICACIÓN'!A26</f>
        <v>R1GT</v>
      </c>
      <c r="B89" s="514" t="s">
        <v>853</v>
      </c>
      <c r="C89" s="514" t="str">
        <f>'2 CONTEXTO E IDENTIFICACIÓN'!E26</f>
        <v>Posibilidad de afectación económica por sanciones de entes de control  o por la adquisicion de bienes y/o servicios tecnologicos debido a debilidades en la identificación de las especificaciones tecnicas</v>
      </c>
      <c r="D89" s="514" t="s">
        <v>863</v>
      </c>
      <c r="E89" s="514" t="str">
        <f>'4 MAPA CALOR INHERENTE'!E25</f>
        <v>Extremo</v>
      </c>
      <c r="F89" s="505">
        <v>1</v>
      </c>
      <c r="G89" s="505" t="str">
        <f>'5 VALORACIÓN DEL CONTROL'!I115</f>
        <v>El (la) Director(a) de Tecnologías y Sistemas de la Información verifica cada vez que se requiera adquirir un bien o un servicio tecnológico, con el profesional responsable que demanda el bien y/o servicio a adquirir, que lo consignado en el estudio previo y anexo de especificaciones técnicas corresponda con la necesidad a suplir. Como evidencia de la ejecución del control se contará con el estudio previo aprobado y anexo de especificaciones técnicas.
En el evento de no contar con el estudio previo y anexo de especificaciones técnicas o que el contenido de los mismos no se ajuste a la necesidad, se solicita ajuste por medio de correo electrónico al responsable que demanda el bien y/o servicio, como evidencia se contará con el correo electrónico.</v>
      </c>
      <c r="H89" s="506" t="str">
        <f>'5 VALORACIÓN DEL CONTROL'!P115</f>
        <v>Cada vez que se Requiera</v>
      </c>
      <c r="I89" s="506">
        <f>'5 VALORACIÓN DEL CONTROL'!S115</f>
        <v>0.4</v>
      </c>
      <c r="J89" s="514" t="str">
        <f>'6 MAPA CALOR RESIDUAL'!G25</f>
        <v>Extremo</v>
      </c>
      <c r="K89" s="514" t="s">
        <v>864</v>
      </c>
      <c r="L89" s="505" t="s">
        <v>26</v>
      </c>
      <c r="M89" s="505" t="s">
        <v>26</v>
      </c>
      <c r="N89" s="505" t="s">
        <v>26</v>
      </c>
    </row>
    <row r="90" spans="1:14" s="62" customFormat="1" ht="15" hidden="1" customHeight="1" x14ac:dyDescent="0.25">
      <c r="A90" s="515"/>
      <c r="B90" s="515"/>
      <c r="C90" s="515"/>
      <c r="D90" s="515"/>
      <c r="E90" s="515"/>
      <c r="F90" s="505">
        <v>2</v>
      </c>
      <c r="G90" s="505" t="str">
        <f>'5 VALORACIÓN DEL CONTROL'!I116</f>
        <v xml:space="preserve">  </v>
      </c>
      <c r="H90" s="506">
        <f>'5 VALORACIÓN DEL CONTROL'!P116</f>
        <v>0</v>
      </c>
      <c r="I90" s="506" t="str">
        <f>'5 VALORACIÓN DEL CONTROL'!S116</f>
        <v/>
      </c>
      <c r="J90" s="515"/>
      <c r="K90" s="515"/>
      <c r="L90" s="504"/>
      <c r="M90" s="504"/>
      <c r="N90" s="504"/>
    </row>
    <row r="91" spans="1:14" s="62" customFormat="1" ht="15" hidden="1" customHeight="1" x14ac:dyDescent="0.25">
      <c r="A91" s="515"/>
      <c r="B91" s="515"/>
      <c r="C91" s="515"/>
      <c r="D91" s="515"/>
      <c r="E91" s="515"/>
      <c r="F91" s="505">
        <v>3</v>
      </c>
      <c r="G91" s="505" t="str">
        <f>'5 VALORACIÓN DEL CONTROL'!I117</f>
        <v xml:space="preserve">  </v>
      </c>
      <c r="H91" s="506">
        <f>'5 VALORACIÓN DEL CONTROL'!P117</f>
        <v>0</v>
      </c>
      <c r="I91" s="506" t="str">
        <f>'5 VALORACIÓN DEL CONTROL'!S117</f>
        <v/>
      </c>
      <c r="J91" s="515"/>
      <c r="K91" s="515"/>
      <c r="L91" s="504"/>
      <c r="M91" s="504"/>
      <c r="N91" s="504"/>
    </row>
    <row r="92" spans="1:14" s="62" customFormat="1" ht="15" hidden="1" customHeight="1" x14ac:dyDescent="0.25">
      <c r="A92" s="515"/>
      <c r="B92" s="515"/>
      <c r="C92" s="515"/>
      <c r="D92" s="515"/>
      <c r="E92" s="515"/>
      <c r="F92" s="505">
        <v>4</v>
      </c>
      <c r="G92" s="505" t="str">
        <f>'5 VALORACIÓN DEL CONTROL'!I118</f>
        <v xml:space="preserve">  </v>
      </c>
      <c r="H92" s="506">
        <f>'5 VALORACIÓN DEL CONTROL'!P118</f>
        <v>0</v>
      </c>
      <c r="I92" s="506" t="str">
        <f>'5 VALORACIÓN DEL CONTROL'!S118</f>
        <v/>
      </c>
      <c r="J92" s="515"/>
      <c r="K92" s="515"/>
      <c r="L92" s="504"/>
      <c r="M92" s="504"/>
      <c r="N92" s="504"/>
    </row>
    <row r="93" spans="1:14" s="62" customFormat="1" ht="15" hidden="1" customHeight="1" x14ac:dyDescent="0.25">
      <c r="A93" s="515"/>
      <c r="B93" s="515"/>
      <c r="C93" s="515"/>
      <c r="D93" s="515"/>
      <c r="E93" s="515"/>
      <c r="F93" s="505">
        <v>5</v>
      </c>
      <c r="G93" s="505" t="str">
        <f>'5 VALORACIÓN DEL CONTROL'!I119</f>
        <v xml:space="preserve">  </v>
      </c>
      <c r="H93" s="506">
        <f>'5 VALORACIÓN DEL CONTROL'!P119</f>
        <v>0</v>
      </c>
      <c r="I93" s="506" t="str">
        <f>'5 VALORACIÓN DEL CONTROL'!S119</f>
        <v/>
      </c>
      <c r="J93" s="515"/>
      <c r="K93" s="515"/>
      <c r="L93" s="504"/>
      <c r="M93" s="504"/>
      <c r="N93" s="504"/>
    </row>
    <row r="94" spans="1:14" s="62" customFormat="1" ht="15" hidden="1" customHeight="1" x14ac:dyDescent="0.25">
      <c r="A94" s="516"/>
      <c r="B94" s="516"/>
      <c r="C94" s="516"/>
      <c r="D94" s="516"/>
      <c r="E94" s="516"/>
      <c r="F94" s="505">
        <v>6</v>
      </c>
      <c r="G94" s="505" t="str">
        <f>'5 VALORACIÓN DEL CONTROL'!I120</f>
        <v xml:space="preserve">  </v>
      </c>
      <c r="H94" s="506">
        <f>'5 VALORACIÓN DEL CONTROL'!P120</f>
        <v>0</v>
      </c>
      <c r="I94" s="506" t="str">
        <f>'5 VALORACIÓN DEL CONTROL'!S120</f>
        <v/>
      </c>
      <c r="J94" s="516"/>
      <c r="K94" s="516"/>
      <c r="L94" s="504"/>
      <c r="M94" s="504"/>
      <c r="N94" s="504"/>
    </row>
    <row r="95" spans="1:14" s="62" customFormat="1" ht="133.5" customHeight="1" x14ac:dyDescent="0.25">
      <c r="A95" s="514" t="str">
        <f>'2 CONTEXTO E IDENTIFICACIÓN'!A27</f>
        <v>R2GT</v>
      </c>
      <c r="B95" s="514" t="s">
        <v>853</v>
      </c>
      <c r="C95" s="514" t="str">
        <f>'2 CONTEXTO E IDENTIFICACIÓN'!E27</f>
        <v>Posibilidad de afectación reputacional y económica por multas o sanciones de entes de control debido a deficiencias en la supervision a la ejecución contractual de la dirección</v>
      </c>
      <c r="D95" s="514" t="s">
        <v>863</v>
      </c>
      <c r="E95" s="514" t="str">
        <f>'4 MAPA CALOR INHERENTE'!E26</f>
        <v>Moderado</v>
      </c>
      <c r="F95" s="505">
        <v>1</v>
      </c>
      <c r="G95" s="505" t="str">
        <f>'5 VALORACIÓN DEL CONTROL'!I121</f>
        <v>El(la) Director(a) de Tecnologías y Sistemas de la Información o quien designe para apoyar la supervisión  verifica   mensualmente con los profesionales responsables del apoyo a la supervisión que la ejecución de los contratos se desarrolle acorde a lo  estipulado contractualmente y en lo consignado en el Manual de Supervisión e Interventoría MA-CGT-04, validando que los bienes y/o servicios se entreguen a satisfacción de la Entidad, lo cual es respaldado con el diligenciamiento del instrumento de seguimiento contractualpara cada uno de los contratos suscritos según aplique. Como evidencia de la ejecución del control se contará con el acta de reunión con la revisión del instrumento de seguimiento actualizado.
En el evento que el instrumento de seguimiento no se encuentre diligenciado y no se pueda evidenciar el seguimiento, se solicita su actualización por medio de correo electrónico al profesional responsable del apoyo a la supervisión, como evidencia se contará con el correo electrónico</v>
      </c>
      <c r="H95" s="506" t="str">
        <f>'5 VALORACIÓN DEL CONTROL'!P121</f>
        <v>Mensual</v>
      </c>
      <c r="I95" s="506">
        <f>'5 VALORACIÓN DEL CONTROL'!S121</f>
        <v>0.4</v>
      </c>
      <c r="J95" s="514" t="str">
        <f>'6 MAPA CALOR RESIDUAL'!G26</f>
        <v>Moderado</v>
      </c>
      <c r="K95" s="514" t="s">
        <v>864</v>
      </c>
      <c r="L95" s="505" t="s">
        <v>26</v>
      </c>
      <c r="M95" s="505" t="s">
        <v>26</v>
      </c>
      <c r="N95" s="505" t="s">
        <v>26</v>
      </c>
    </row>
    <row r="96" spans="1:14" s="62" customFormat="1" ht="15" hidden="1" customHeight="1" x14ac:dyDescent="0.25">
      <c r="A96" s="515"/>
      <c r="B96" s="515"/>
      <c r="C96" s="515"/>
      <c r="D96" s="515"/>
      <c r="E96" s="515"/>
      <c r="F96" s="505">
        <v>2</v>
      </c>
      <c r="G96" s="505" t="str">
        <f>'5 VALORACIÓN DEL CONTROL'!I122</f>
        <v xml:space="preserve">  </v>
      </c>
      <c r="H96" s="506">
        <f>'5 VALORACIÓN DEL CONTROL'!P122</f>
        <v>0</v>
      </c>
      <c r="I96" s="506" t="str">
        <f>'5 VALORACIÓN DEL CONTROL'!S122</f>
        <v/>
      </c>
      <c r="J96" s="515"/>
      <c r="K96" s="515"/>
      <c r="L96" s="504"/>
      <c r="M96" s="504"/>
      <c r="N96" s="504"/>
    </row>
    <row r="97" spans="1:14" s="62" customFormat="1" ht="15" hidden="1" customHeight="1" x14ac:dyDescent="0.25">
      <c r="A97" s="515"/>
      <c r="B97" s="515"/>
      <c r="C97" s="515"/>
      <c r="D97" s="515"/>
      <c r="E97" s="515"/>
      <c r="F97" s="505">
        <v>3</v>
      </c>
      <c r="G97" s="505" t="str">
        <f>'5 VALORACIÓN DEL CONTROL'!I123</f>
        <v xml:space="preserve">  </v>
      </c>
      <c r="H97" s="506">
        <f>'5 VALORACIÓN DEL CONTROL'!P123</f>
        <v>0</v>
      </c>
      <c r="I97" s="506" t="str">
        <f>'5 VALORACIÓN DEL CONTROL'!S123</f>
        <v/>
      </c>
      <c r="J97" s="515"/>
      <c r="K97" s="515"/>
      <c r="L97" s="504"/>
      <c r="M97" s="504"/>
      <c r="N97" s="504"/>
    </row>
    <row r="98" spans="1:14" s="62" customFormat="1" ht="15" hidden="1" customHeight="1" x14ac:dyDescent="0.25">
      <c r="A98" s="515"/>
      <c r="B98" s="515"/>
      <c r="C98" s="515"/>
      <c r="D98" s="515"/>
      <c r="E98" s="515"/>
      <c r="F98" s="505">
        <v>4</v>
      </c>
      <c r="G98" s="505" t="str">
        <f>'5 VALORACIÓN DEL CONTROL'!I124</f>
        <v xml:space="preserve">  </v>
      </c>
      <c r="H98" s="506">
        <f>'5 VALORACIÓN DEL CONTROL'!P124</f>
        <v>0</v>
      </c>
      <c r="I98" s="506" t="str">
        <f>'5 VALORACIÓN DEL CONTROL'!S124</f>
        <v/>
      </c>
      <c r="J98" s="515"/>
      <c r="K98" s="515"/>
      <c r="L98" s="504"/>
      <c r="M98" s="504"/>
      <c r="N98" s="504"/>
    </row>
    <row r="99" spans="1:14" s="62" customFormat="1" ht="15" hidden="1" customHeight="1" x14ac:dyDescent="0.25">
      <c r="A99" s="515"/>
      <c r="B99" s="515"/>
      <c r="C99" s="515"/>
      <c r="D99" s="515"/>
      <c r="E99" s="515"/>
      <c r="F99" s="505">
        <v>5</v>
      </c>
      <c r="G99" s="505" t="str">
        <f>'5 VALORACIÓN DEL CONTROL'!I125</f>
        <v xml:space="preserve">  </v>
      </c>
      <c r="H99" s="506">
        <f>'5 VALORACIÓN DEL CONTROL'!P125</f>
        <v>0</v>
      </c>
      <c r="I99" s="506" t="str">
        <f>'5 VALORACIÓN DEL CONTROL'!S125</f>
        <v/>
      </c>
      <c r="J99" s="515"/>
      <c r="K99" s="515"/>
      <c r="L99" s="504"/>
      <c r="M99" s="504"/>
      <c r="N99" s="504"/>
    </row>
    <row r="100" spans="1:14" s="62" customFormat="1" ht="15" hidden="1" customHeight="1" x14ac:dyDescent="0.25">
      <c r="A100" s="516"/>
      <c r="B100" s="516"/>
      <c r="C100" s="516"/>
      <c r="D100" s="516"/>
      <c r="E100" s="516"/>
      <c r="F100" s="505">
        <v>6</v>
      </c>
      <c r="G100" s="505" t="str">
        <f>'5 VALORACIÓN DEL CONTROL'!I126</f>
        <v xml:space="preserve">  </v>
      </c>
      <c r="H100" s="506">
        <f>'5 VALORACIÓN DEL CONTROL'!P126</f>
        <v>0</v>
      </c>
      <c r="I100" s="506" t="str">
        <f>'5 VALORACIÓN DEL CONTROL'!S126</f>
        <v/>
      </c>
      <c r="J100" s="516"/>
      <c r="K100" s="516"/>
      <c r="L100" s="504"/>
      <c r="M100" s="504"/>
      <c r="N100" s="504"/>
    </row>
    <row r="101" spans="1:14" s="62" customFormat="1" ht="133.5" customHeight="1" x14ac:dyDescent="0.25">
      <c r="A101" s="514" t="str">
        <f>'2 CONTEXTO E IDENTIFICACIÓN'!A28</f>
        <v>R3GT</v>
      </c>
      <c r="B101" s="514" t="s">
        <v>853</v>
      </c>
      <c r="C101" s="514" t="str">
        <f>'2 CONTEXTO E IDENTIFICACIÓN'!E28</f>
        <v>Posibilidad de afectación reputacional  por sanciones de un ente de control debido a limitaciones en la capacidad de la infraestructura tecnológica que soporta las  soluciones tecnológicas requeridas para el funcionamiento en la SDSCJ.</v>
      </c>
      <c r="D101" s="514" t="s">
        <v>863</v>
      </c>
      <c r="E101" s="514" t="str">
        <f>'4 MAPA CALOR INHERENTE'!E27</f>
        <v>Moderado</v>
      </c>
      <c r="F101" s="505">
        <v>1</v>
      </c>
      <c r="G101" s="505" t="str">
        <f>'5 VALORACIÓN DEL CONTROL'!I127</f>
        <v>Los profesionales responsables de infraestructura tecnológica de la Dirección de Tecnologías y Sistemas de la Información verifican mensualmente el cumplimiento a la ejecución del Plan de Mantenimiento de la infraestructura tecnológica (Hardware, software y comunicaciones). Como evidencia de la ejecución del control se contará con el Plan de Mantenimiento actualizado.
En el evento de evidenciar incumplimiento en la ejecución del plan, se llevará a cabo una mesa de trabajo en las que se identifiquen las causas de la situación y se adelanten las acciones correctivas requeridas, como evidencia se contará con el acta de la mesa de trabajo adelantada.</v>
      </c>
      <c r="H101" s="506" t="str">
        <f>'5 VALORACIÓN DEL CONTROL'!P127</f>
        <v>Mensual</v>
      </c>
      <c r="I101" s="506">
        <f>'5 VALORACIÓN DEL CONTROL'!S127</f>
        <v>0.3</v>
      </c>
      <c r="J101" s="514" t="str">
        <f>'6 MAPA CALOR RESIDUAL'!G27</f>
        <v>Moderado</v>
      </c>
      <c r="K101" s="514" t="s">
        <v>864</v>
      </c>
      <c r="L101" s="505" t="s">
        <v>26</v>
      </c>
      <c r="M101" s="505" t="s">
        <v>26</v>
      </c>
      <c r="N101" s="505" t="s">
        <v>26</v>
      </c>
    </row>
    <row r="102" spans="1:14" s="62" customFormat="1" ht="133.5" customHeight="1" x14ac:dyDescent="0.25">
      <c r="A102" s="515"/>
      <c r="B102" s="515"/>
      <c r="C102" s="515"/>
      <c r="D102" s="515"/>
      <c r="E102" s="515"/>
      <c r="F102" s="505">
        <v>2</v>
      </c>
      <c r="G102" s="505" t="str">
        <f>'5 VALORACIÓN DEL CONTROL'!I128</f>
        <v>Los profesionales responsables de infraestructura tecnológica de la Dirección de 
Tecnologías y Sistemas de la Información verifican  mensualmente que el reporte de monitoreo de disponibilidad y capacidad/rendimiento de la infraestructura tecnológica (hardware, software y comunicaciones) esté acorde a lo requerido para el funcionamiento. Como evidencia de la ejecución del control se contará con un correo electrónico con el reporte de monitoreo debidamente verificado.
En el evento de evidenciar en el reporte de monitoreo indisponibilidad de las soluciones tecnológicas de criticidad alta, se llevará a cabo una mesa de trabajo en las que se  identifiquen las causas de la situación y se adelanten las acciones correctivas requeridas, como evidencia se contará con el acta de la mesa de trabajo adelantada</v>
      </c>
      <c r="H102" s="506" t="str">
        <f>'5 VALORACIÓN DEL CONTROL'!P128</f>
        <v>Mensual</v>
      </c>
      <c r="I102" s="506">
        <f>'5 VALORACIÓN DEL CONTROL'!S128</f>
        <v>0.3</v>
      </c>
      <c r="J102" s="515"/>
      <c r="K102" s="515"/>
      <c r="L102" s="505" t="s">
        <v>26</v>
      </c>
      <c r="M102" s="505" t="s">
        <v>26</v>
      </c>
      <c r="N102" s="505" t="s">
        <v>26</v>
      </c>
    </row>
    <row r="103" spans="1:14" s="62" customFormat="1" ht="15" hidden="1" customHeight="1" x14ac:dyDescent="0.25">
      <c r="A103" s="515"/>
      <c r="B103" s="515"/>
      <c r="C103" s="515"/>
      <c r="D103" s="515"/>
      <c r="E103" s="515"/>
      <c r="F103" s="505">
        <v>3</v>
      </c>
      <c r="G103" s="505" t="str">
        <f>'5 VALORACIÓN DEL CONTROL'!I129</f>
        <v xml:space="preserve">  </v>
      </c>
      <c r="H103" s="506">
        <f>'5 VALORACIÓN DEL CONTROL'!P129</f>
        <v>0</v>
      </c>
      <c r="I103" s="506" t="str">
        <f>'5 VALORACIÓN DEL CONTROL'!S129</f>
        <v/>
      </c>
      <c r="J103" s="515"/>
      <c r="K103" s="515"/>
      <c r="L103" s="504"/>
      <c r="M103" s="504"/>
      <c r="N103" s="504"/>
    </row>
    <row r="104" spans="1:14" s="62" customFormat="1" ht="15" hidden="1" customHeight="1" x14ac:dyDescent="0.25">
      <c r="A104" s="515"/>
      <c r="B104" s="515"/>
      <c r="C104" s="515"/>
      <c r="D104" s="515"/>
      <c r="E104" s="515"/>
      <c r="F104" s="505">
        <v>4</v>
      </c>
      <c r="G104" s="505" t="str">
        <f>'5 VALORACIÓN DEL CONTROL'!I130</f>
        <v xml:space="preserve">  </v>
      </c>
      <c r="H104" s="506">
        <f>'5 VALORACIÓN DEL CONTROL'!P130</f>
        <v>0</v>
      </c>
      <c r="I104" s="506" t="str">
        <f>'5 VALORACIÓN DEL CONTROL'!S130</f>
        <v/>
      </c>
      <c r="J104" s="515"/>
      <c r="K104" s="515"/>
      <c r="L104" s="504"/>
      <c r="M104" s="504"/>
      <c r="N104" s="504"/>
    </row>
    <row r="105" spans="1:14" s="62" customFormat="1" ht="15" hidden="1" customHeight="1" x14ac:dyDescent="0.25">
      <c r="A105" s="515"/>
      <c r="B105" s="515"/>
      <c r="C105" s="515"/>
      <c r="D105" s="515"/>
      <c r="E105" s="515"/>
      <c r="F105" s="505">
        <v>5</v>
      </c>
      <c r="G105" s="505" t="str">
        <f>'5 VALORACIÓN DEL CONTROL'!I131</f>
        <v xml:space="preserve">  </v>
      </c>
      <c r="H105" s="506">
        <f>'5 VALORACIÓN DEL CONTROL'!P131</f>
        <v>0</v>
      </c>
      <c r="I105" s="506" t="str">
        <f>'5 VALORACIÓN DEL CONTROL'!S131</f>
        <v/>
      </c>
      <c r="J105" s="515"/>
      <c r="K105" s="515"/>
      <c r="L105" s="504"/>
      <c r="M105" s="504"/>
      <c r="N105" s="504"/>
    </row>
    <row r="106" spans="1:14" s="62" customFormat="1" ht="15" hidden="1" customHeight="1" x14ac:dyDescent="0.25">
      <c r="A106" s="516"/>
      <c r="B106" s="516"/>
      <c r="C106" s="516"/>
      <c r="D106" s="516"/>
      <c r="E106" s="516"/>
      <c r="F106" s="505">
        <v>6</v>
      </c>
      <c r="G106" s="505" t="str">
        <f>'5 VALORACIÓN DEL CONTROL'!I132</f>
        <v xml:space="preserve">  </v>
      </c>
      <c r="H106" s="506">
        <f>'5 VALORACIÓN DEL CONTROL'!P132</f>
        <v>0</v>
      </c>
      <c r="I106" s="506" t="str">
        <f>'5 VALORACIÓN DEL CONTROL'!S132</f>
        <v/>
      </c>
      <c r="J106" s="516"/>
      <c r="K106" s="516"/>
      <c r="L106" s="504"/>
      <c r="M106" s="504"/>
      <c r="N106" s="504"/>
    </row>
    <row r="107" spans="1:14" s="62" customFormat="1" ht="133.5" customHeight="1" x14ac:dyDescent="0.25">
      <c r="A107" s="514" t="str">
        <f>'2 CONTEXTO E IDENTIFICACIÓN'!A29</f>
        <v>R4GT</v>
      </c>
      <c r="B107" s="514" t="s">
        <v>853</v>
      </c>
      <c r="C107" s="514" t="str">
        <f>'2 CONTEXTO E IDENTIFICACIÓN'!E29</f>
        <v>Posibilidad de afectación reputacional y económica por quejas de grupos de valor asociadas al incumplimiento en la atención de requerimientos(solicitudes e incidentes) 
de TI, debido a la insuficiente determinación y aplicación de acuerdos de niveles de servicio con los proveedores.</v>
      </c>
      <c r="D107" s="514" t="s">
        <v>863</v>
      </c>
      <c r="E107" s="514" t="str">
        <f>'4 MAPA CALOR INHERENTE'!E28</f>
        <v>Moderado</v>
      </c>
      <c r="F107" s="505">
        <v>1</v>
      </c>
      <c r="G107" s="505" t="str">
        <f>'5 VALORACIÓN DEL CONTROL'!I133</f>
        <v>Los profesionales responsables de apoyar la supervisión de los contratos suscritos con proveedores de servicios de TI de la Dirección de Tecnologías y Sistemas de la Información verifican mensualmente el cumplimiento de los acuerdos de niveles de servicio por parte de los proveedores. Como evidencia de la ejecución del control se contará con el acta de reunión con la revisión de los acuerdos de niveles de servicio.
En el evento de no evidenciar la verificación del cumplimiento de los acuerdos, se llevará a cabo una mesa de trabajo en las que se identifiquen las causas de la situación y se adelanten las acciones correctivas requeridas. Como evidencia se contará con el acta de la mesa de trabajo adelantada.</v>
      </c>
      <c r="H107" s="506" t="str">
        <f>'5 VALORACIÓN DEL CONTROL'!P133</f>
        <v>Mensual</v>
      </c>
      <c r="I107" s="506">
        <f>'5 VALORACIÓN DEL CONTROL'!S133</f>
        <v>0.3</v>
      </c>
      <c r="J107" s="514" t="str">
        <f>'6 MAPA CALOR RESIDUAL'!G28</f>
        <v>Moderado</v>
      </c>
      <c r="K107" s="514" t="s">
        <v>864</v>
      </c>
      <c r="L107" s="505" t="s">
        <v>26</v>
      </c>
      <c r="M107" s="505" t="s">
        <v>26</v>
      </c>
      <c r="N107" s="505" t="s">
        <v>26</v>
      </c>
    </row>
    <row r="108" spans="1:14" s="62" customFormat="1" ht="15" hidden="1" customHeight="1" x14ac:dyDescent="0.25">
      <c r="A108" s="515"/>
      <c r="B108" s="515"/>
      <c r="C108" s="515"/>
      <c r="D108" s="515"/>
      <c r="E108" s="515"/>
      <c r="F108" s="505">
        <v>2</v>
      </c>
      <c r="G108" s="505" t="str">
        <f>'5 VALORACIÓN DEL CONTROL'!I134</f>
        <v xml:space="preserve">  </v>
      </c>
      <c r="H108" s="506">
        <f>'5 VALORACIÓN DEL CONTROL'!P134</f>
        <v>0</v>
      </c>
      <c r="I108" s="506" t="str">
        <f>'5 VALORACIÓN DEL CONTROL'!S134</f>
        <v/>
      </c>
      <c r="J108" s="515"/>
      <c r="K108" s="515"/>
      <c r="L108" s="504"/>
      <c r="M108" s="504"/>
      <c r="N108" s="504"/>
    </row>
    <row r="109" spans="1:14" s="62" customFormat="1" ht="15" hidden="1" customHeight="1" x14ac:dyDescent="0.25">
      <c r="A109" s="515"/>
      <c r="B109" s="515"/>
      <c r="C109" s="515"/>
      <c r="D109" s="515"/>
      <c r="E109" s="515"/>
      <c r="F109" s="505">
        <v>3</v>
      </c>
      <c r="G109" s="505" t="str">
        <f>'5 VALORACIÓN DEL CONTROL'!I135</f>
        <v xml:space="preserve">  </v>
      </c>
      <c r="H109" s="506">
        <f>'5 VALORACIÓN DEL CONTROL'!P135</f>
        <v>0</v>
      </c>
      <c r="I109" s="506" t="str">
        <f>'5 VALORACIÓN DEL CONTROL'!S135</f>
        <v/>
      </c>
      <c r="J109" s="515"/>
      <c r="K109" s="515"/>
      <c r="L109" s="504"/>
      <c r="M109" s="504"/>
      <c r="N109" s="504"/>
    </row>
    <row r="110" spans="1:14" s="62" customFormat="1" ht="15" hidden="1" customHeight="1" x14ac:dyDescent="0.25">
      <c r="A110" s="515"/>
      <c r="B110" s="515"/>
      <c r="C110" s="515"/>
      <c r="D110" s="515"/>
      <c r="E110" s="515"/>
      <c r="F110" s="505">
        <v>4</v>
      </c>
      <c r="G110" s="505" t="str">
        <f>'5 VALORACIÓN DEL CONTROL'!I136</f>
        <v xml:space="preserve">  </v>
      </c>
      <c r="H110" s="506">
        <f>'5 VALORACIÓN DEL CONTROL'!P136</f>
        <v>0</v>
      </c>
      <c r="I110" s="506" t="str">
        <f>'5 VALORACIÓN DEL CONTROL'!S136</f>
        <v/>
      </c>
      <c r="J110" s="515"/>
      <c r="K110" s="515"/>
      <c r="L110" s="504"/>
      <c r="M110" s="504"/>
      <c r="N110" s="504"/>
    </row>
    <row r="111" spans="1:14" s="62" customFormat="1" ht="15" hidden="1" customHeight="1" x14ac:dyDescent="0.25">
      <c r="A111" s="515"/>
      <c r="B111" s="515"/>
      <c r="C111" s="515"/>
      <c r="D111" s="515"/>
      <c r="E111" s="515"/>
      <c r="F111" s="505">
        <v>5</v>
      </c>
      <c r="G111" s="505" t="str">
        <f>'5 VALORACIÓN DEL CONTROL'!I137</f>
        <v xml:space="preserve">  </v>
      </c>
      <c r="H111" s="506">
        <f>'5 VALORACIÓN DEL CONTROL'!P137</f>
        <v>0</v>
      </c>
      <c r="I111" s="506" t="str">
        <f>'5 VALORACIÓN DEL CONTROL'!S137</f>
        <v/>
      </c>
      <c r="J111" s="515"/>
      <c r="K111" s="515"/>
      <c r="L111" s="504"/>
      <c r="M111" s="504"/>
      <c r="N111" s="504"/>
    </row>
    <row r="112" spans="1:14" s="62" customFormat="1" ht="15" hidden="1" customHeight="1" x14ac:dyDescent="0.25">
      <c r="A112" s="516"/>
      <c r="B112" s="516"/>
      <c r="C112" s="516"/>
      <c r="D112" s="516"/>
      <c r="E112" s="516"/>
      <c r="F112" s="505">
        <v>6</v>
      </c>
      <c r="G112" s="505" t="str">
        <f>'5 VALORACIÓN DEL CONTROL'!I138</f>
        <v xml:space="preserve">  </v>
      </c>
      <c r="H112" s="506">
        <f>'5 VALORACIÓN DEL CONTROL'!P138</f>
        <v>0</v>
      </c>
      <c r="I112" s="506" t="str">
        <f>'5 VALORACIÓN DEL CONTROL'!S138</f>
        <v/>
      </c>
      <c r="J112" s="516"/>
      <c r="K112" s="516"/>
      <c r="L112" s="504"/>
      <c r="M112" s="504"/>
      <c r="N112" s="504"/>
    </row>
    <row r="113" spans="1:14" s="62" customFormat="1" ht="133.5" customHeight="1" x14ac:dyDescent="0.25">
      <c r="A113" s="514" t="str">
        <f>'2 CONTEXTO E IDENTIFICACIÓN'!A30</f>
        <v>R5GT</v>
      </c>
      <c r="B113" s="514" t="s">
        <v>853</v>
      </c>
      <c r="C113" s="514" t="str">
        <f>'2 CONTEXTO E IDENTIFICACIÓN'!E30</f>
        <v>Posibilidad de afectación reputacional y económica  por quejas de grupos de valor asociadas al uso inadecuado de las herramientas y servicios tecnológicos por parte de los colaboradores,  debido a la insuficiente determinación y aplicación de actividades sobre uso y apropiación de las soluciones tecnológicas.</v>
      </c>
      <c r="D113" s="514" t="s">
        <v>863</v>
      </c>
      <c r="E113" s="514" t="str">
        <f>'4 MAPA CALOR INHERENTE'!E29</f>
        <v>Moderado</v>
      </c>
      <c r="F113" s="505">
        <v>1</v>
      </c>
      <c r="G113" s="505" t="str">
        <f>'5 VALORACIÓN DEL CONTROL'!I139</f>
        <v>Los profesionales responsables de uso y apropiación de la Dirección de Tecnologías y Sistemas de la Información verifican cada vez que sea necesario la inclusión de las actividades relacionadas con el adecuado uso de herramientas y servicios tecnológicos en el plan de uso y apropiación. Como evidencia de la ejecución del control se contará con los avances del Plan de uso y apropiación.
En el evento de no evidenciar las actividades relacionadas se llevará a cabo una mesa de trabajo para la inclusión de las actividades en el plan de uso y apropiación. Como evidencia se contará con el acta de la mesa de trabajoadelantada.</v>
      </c>
      <c r="H113" s="506" t="str">
        <f>'5 VALORACIÓN DEL CONTROL'!P139</f>
        <v>Cada vez que se Requiera</v>
      </c>
      <c r="I113" s="506">
        <f>'5 VALORACIÓN DEL CONTROL'!S139</f>
        <v>0.4</v>
      </c>
      <c r="J113" s="514" t="str">
        <f>'6 MAPA CALOR RESIDUAL'!G29</f>
        <v>Moderado</v>
      </c>
      <c r="K113" s="514" t="s">
        <v>864</v>
      </c>
      <c r="L113" s="505" t="s">
        <v>26</v>
      </c>
      <c r="M113" s="505" t="s">
        <v>26</v>
      </c>
      <c r="N113" s="505" t="s">
        <v>26</v>
      </c>
    </row>
    <row r="114" spans="1:14" s="62" customFormat="1" ht="15" hidden="1" customHeight="1" x14ac:dyDescent="0.25">
      <c r="A114" s="515"/>
      <c r="B114" s="515"/>
      <c r="C114" s="515"/>
      <c r="D114" s="515"/>
      <c r="E114" s="515"/>
      <c r="F114" s="505">
        <v>2</v>
      </c>
      <c r="G114" s="505" t="str">
        <f>'5 VALORACIÓN DEL CONTROL'!I140</f>
        <v xml:space="preserve">  </v>
      </c>
      <c r="H114" s="506">
        <f>'5 VALORACIÓN DEL CONTROL'!P140</f>
        <v>0</v>
      </c>
      <c r="I114" s="506" t="str">
        <f>'5 VALORACIÓN DEL CONTROL'!S140</f>
        <v/>
      </c>
      <c r="J114" s="515"/>
      <c r="K114" s="515"/>
      <c r="L114" s="504"/>
      <c r="M114" s="504"/>
      <c r="N114" s="504"/>
    </row>
    <row r="115" spans="1:14" s="62" customFormat="1" ht="15" hidden="1" customHeight="1" x14ac:dyDescent="0.25">
      <c r="A115" s="515"/>
      <c r="B115" s="515"/>
      <c r="C115" s="515"/>
      <c r="D115" s="515"/>
      <c r="E115" s="515"/>
      <c r="F115" s="505">
        <v>3</v>
      </c>
      <c r="G115" s="505" t="str">
        <f>'5 VALORACIÓN DEL CONTROL'!I141</f>
        <v xml:space="preserve">  </v>
      </c>
      <c r="H115" s="506">
        <f>'5 VALORACIÓN DEL CONTROL'!P141</f>
        <v>0</v>
      </c>
      <c r="I115" s="506" t="str">
        <f>'5 VALORACIÓN DEL CONTROL'!S141</f>
        <v/>
      </c>
      <c r="J115" s="515"/>
      <c r="K115" s="515"/>
      <c r="L115" s="504"/>
      <c r="M115" s="504"/>
      <c r="N115" s="504"/>
    </row>
    <row r="116" spans="1:14" s="62" customFormat="1" ht="15" hidden="1" customHeight="1" x14ac:dyDescent="0.25">
      <c r="A116" s="515"/>
      <c r="B116" s="515"/>
      <c r="C116" s="515"/>
      <c r="D116" s="515"/>
      <c r="E116" s="515"/>
      <c r="F116" s="505">
        <v>4</v>
      </c>
      <c r="G116" s="505" t="str">
        <f>'5 VALORACIÓN DEL CONTROL'!I142</f>
        <v xml:space="preserve">  </v>
      </c>
      <c r="H116" s="506">
        <f>'5 VALORACIÓN DEL CONTROL'!P142</f>
        <v>0</v>
      </c>
      <c r="I116" s="506" t="str">
        <f>'5 VALORACIÓN DEL CONTROL'!S142</f>
        <v/>
      </c>
      <c r="J116" s="515"/>
      <c r="K116" s="515"/>
      <c r="L116" s="504"/>
      <c r="M116" s="504"/>
      <c r="N116" s="504"/>
    </row>
    <row r="117" spans="1:14" s="62" customFormat="1" ht="15" hidden="1" customHeight="1" x14ac:dyDescent="0.25">
      <c r="A117" s="515"/>
      <c r="B117" s="515"/>
      <c r="C117" s="515"/>
      <c r="D117" s="515"/>
      <c r="E117" s="515"/>
      <c r="F117" s="505">
        <v>5</v>
      </c>
      <c r="G117" s="505" t="str">
        <f>'5 VALORACIÓN DEL CONTROL'!I143</f>
        <v xml:space="preserve">  </v>
      </c>
      <c r="H117" s="506">
        <f>'5 VALORACIÓN DEL CONTROL'!P143</f>
        <v>0</v>
      </c>
      <c r="I117" s="506" t="str">
        <f>'5 VALORACIÓN DEL CONTROL'!S143</f>
        <v/>
      </c>
      <c r="J117" s="515"/>
      <c r="K117" s="515"/>
      <c r="L117" s="504"/>
      <c r="M117" s="504"/>
      <c r="N117" s="504"/>
    </row>
    <row r="118" spans="1:14" s="62" customFormat="1" ht="15" hidden="1" customHeight="1" x14ac:dyDescent="0.25">
      <c r="A118" s="516"/>
      <c r="B118" s="516"/>
      <c r="C118" s="516"/>
      <c r="D118" s="516"/>
      <c r="E118" s="516"/>
      <c r="F118" s="505">
        <v>6</v>
      </c>
      <c r="G118" s="505" t="str">
        <f>'5 VALORACIÓN DEL CONTROL'!I144</f>
        <v xml:space="preserve">  </v>
      </c>
      <c r="H118" s="506">
        <f>'5 VALORACIÓN DEL CONTROL'!P144</f>
        <v>0</v>
      </c>
      <c r="I118" s="506" t="str">
        <f>'5 VALORACIÓN DEL CONTROL'!S144</f>
        <v/>
      </c>
      <c r="J118" s="516"/>
      <c r="K118" s="516"/>
      <c r="L118" s="504"/>
      <c r="M118" s="504"/>
      <c r="N118" s="504"/>
    </row>
    <row r="119" spans="1:14" s="62" customFormat="1" ht="133.5" customHeight="1" x14ac:dyDescent="0.25">
      <c r="A119" s="514" t="str">
        <f>'2 CONTEXTO E IDENTIFICACIÓN'!A31</f>
        <v>R6GT</v>
      </c>
      <c r="B119" s="514" t="s">
        <v>853</v>
      </c>
      <c r="C119" s="514" t="str">
        <f>'2 CONTEXTO E IDENTIFICACIÓN'!E31</f>
        <v>Posibilidad de afectación reputacional y económica  por hallazgos de entes de control o quejas de grupos de valor,  debido a la insuficiente apropiación de las políticas de gobierno y seguridad digital por parte de todos los procesos de la Entidad.</v>
      </c>
      <c r="D119" s="514" t="s">
        <v>863</v>
      </c>
      <c r="E119" s="514" t="str">
        <f>'4 MAPA CALOR INHERENTE'!E30</f>
        <v>Moderado</v>
      </c>
      <c r="F119" s="505">
        <v>1</v>
      </c>
      <c r="G119" s="505" t="str">
        <f>'5 VALORACIÓN DEL CONTROL'!I145</f>
        <v>El Director de Tecnologías y Sistemas de la Información verifica trimestralmente el cumplimiento de los planes de Gobierno Digital y de Seguridad Digital en la Entidad y la realización de actividades relacionadas con la apropiación de las políticas de gobierno y seguridad digital. Como evidencia de la ejecución del control se contará con  un acta de seguimiento.
En caso de no cumplir con alguna de las actividades registradas en el plan y con la  realización de las actividades relacionadas con la apropiación de las políticas de gobierno y seguridad digital, se deberá contar con la justificación del incumplimiento y  la reprogramación de la actividad en cuestión; como evidencia se contará con el acta de reunión.</v>
      </c>
      <c r="H119" s="506" t="str">
        <f>'5 VALORACIÓN DEL CONTROL'!P145</f>
        <v>Trimestral</v>
      </c>
      <c r="I119" s="506">
        <f>'5 VALORACIÓN DEL CONTROL'!S145</f>
        <v>0.3</v>
      </c>
      <c r="J119" s="514" t="str">
        <f>'6 MAPA CALOR RESIDUAL'!G30</f>
        <v>Moderado</v>
      </c>
      <c r="K119" s="514" t="s">
        <v>864</v>
      </c>
      <c r="L119" s="505" t="s">
        <v>26</v>
      </c>
      <c r="M119" s="505" t="s">
        <v>26</v>
      </c>
      <c r="N119" s="505" t="s">
        <v>26</v>
      </c>
    </row>
    <row r="120" spans="1:14" s="62" customFormat="1" ht="15" hidden="1" customHeight="1" x14ac:dyDescent="0.25">
      <c r="A120" s="515"/>
      <c r="B120" s="515"/>
      <c r="C120" s="515"/>
      <c r="D120" s="515"/>
      <c r="E120" s="515"/>
      <c r="F120" s="505">
        <v>2</v>
      </c>
      <c r="G120" s="505" t="str">
        <f>'5 VALORACIÓN DEL CONTROL'!I146</f>
        <v xml:space="preserve">  </v>
      </c>
      <c r="H120" s="506">
        <f>'5 VALORACIÓN DEL CONTROL'!P146</f>
        <v>0</v>
      </c>
      <c r="I120" s="506" t="str">
        <f>'5 VALORACIÓN DEL CONTROL'!S146</f>
        <v/>
      </c>
      <c r="J120" s="515"/>
      <c r="K120" s="515"/>
      <c r="L120" s="504"/>
      <c r="M120" s="504"/>
      <c r="N120" s="504"/>
    </row>
    <row r="121" spans="1:14" s="62" customFormat="1" ht="15" hidden="1" customHeight="1" x14ac:dyDescent="0.25">
      <c r="A121" s="515"/>
      <c r="B121" s="515"/>
      <c r="C121" s="515"/>
      <c r="D121" s="515"/>
      <c r="E121" s="515"/>
      <c r="F121" s="505">
        <v>3</v>
      </c>
      <c r="G121" s="505" t="str">
        <f>'5 VALORACIÓN DEL CONTROL'!I147</f>
        <v xml:space="preserve">  </v>
      </c>
      <c r="H121" s="506">
        <f>'5 VALORACIÓN DEL CONTROL'!P147</f>
        <v>0</v>
      </c>
      <c r="I121" s="506" t="str">
        <f>'5 VALORACIÓN DEL CONTROL'!S147</f>
        <v/>
      </c>
      <c r="J121" s="515"/>
      <c r="K121" s="515"/>
      <c r="L121" s="504"/>
      <c r="M121" s="504"/>
      <c r="N121" s="504"/>
    </row>
    <row r="122" spans="1:14" s="62" customFormat="1" ht="15" hidden="1" customHeight="1" x14ac:dyDescent="0.25">
      <c r="A122" s="515"/>
      <c r="B122" s="515"/>
      <c r="C122" s="515"/>
      <c r="D122" s="515"/>
      <c r="E122" s="515"/>
      <c r="F122" s="505">
        <v>4</v>
      </c>
      <c r="G122" s="505" t="str">
        <f>'5 VALORACIÓN DEL CONTROL'!I148</f>
        <v xml:space="preserve">  </v>
      </c>
      <c r="H122" s="506">
        <f>'5 VALORACIÓN DEL CONTROL'!P148</f>
        <v>0</v>
      </c>
      <c r="I122" s="506" t="str">
        <f>'5 VALORACIÓN DEL CONTROL'!S148</f>
        <v/>
      </c>
      <c r="J122" s="515"/>
      <c r="K122" s="515"/>
      <c r="L122" s="504"/>
      <c r="M122" s="504"/>
      <c r="N122" s="504"/>
    </row>
    <row r="123" spans="1:14" s="62" customFormat="1" ht="15" hidden="1" customHeight="1" x14ac:dyDescent="0.25">
      <c r="A123" s="515"/>
      <c r="B123" s="515"/>
      <c r="C123" s="515"/>
      <c r="D123" s="515"/>
      <c r="E123" s="515"/>
      <c r="F123" s="505">
        <v>5</v>
      </c>
      <c r="G123" s="505" t="str">
        <f>'5 VALORACIÓN DEL CONTROL'!I149</f>
        <v xml:space="preserve">  </v>
      </c>
      <c r="H123" s="506">
        <f>'5 VALORACIÓN DEL CONTROL'!P149</f>
        <v>0</v>
      </c>
      <c r="I123" s="506" t="str">
        <f>'5 VALORACIÓN DEL CONTROL'!S149</f>
        <v/>
      </c>
      <c r="J123" s="515"/>
      <c r="K123" s="515"/>
      <c r="L123" s="504"/>
      <c r="M123" s="504"/>
      <c r="N123" s="504"/>
    </row>
    <row r="124" spans="1:14" s="62" customFormat="1" ht="15" hidden="1" customHeight="1" x14ac:dyDescent="0.25">
      <c r="A124" s="516"/>
      <c r="B124" s="516"/>
      <c r="C124" s="516"/>
      <c r="D124" s="516"/>
      <c r="E124" s="516"/>
      <c r="F124" s="505">
        <v>6</v>
      </c>
      <c r="G124" s="505" t="str">
        <f>'5 VALORACIÓN DEL CONTROL'!I150</f>
        <v xml:space="preserve">  </v>
      </c>
      <c r="H124" s="506">
        <f>'5 VALORACIÓN DEL CONTROL'!P150</f>
        <v>0</v>
      </c>
      <c r="I124" s="506" t="str">
        <f>'5 VALORACIÓN DEL CONTROL'!S150</f>
        <v/>
      </c>
      <c r="J124" s="516"/>
      <c r="K124" s="516"/>
      <c r="L124" s="504"/>
      <c r="M124" s="504"/>
      <c r="N124" s="504"/>
    </row>
    <row r="125" spans="1:14" s="62" customFormat="1" ht="133.5" customHeight="1" x14ac:dyDescent="0.25">
      <c r="A125" s="514" t="str">
        <f>'2 CONTEXTO E IDENTIFICACIÓN'!A32</f>
        <v>R7GT</v>
      </c>
      <c r="B125" s="514" t="s">
        <v>853</v>
      </c>
      <c r="C125" s="514" t="str">
        <f>'2 CONTEXTO E IDENTIFICACIÓN'!E32</f>
        <v>Posibilidad de afectación reputacional y económica por quejas de grupos de valor asociadas al incumplimiento en la entrega de los proyectos de TI, debido a debilidades en el seguimiento a la ejecución de los proyectos tecnológicos.</v>
      </c>
      <c r="D125" s="514" t="s">
        <v>863</v>
      </c>
      <c r="E125" s="514" t="str">
        <f>'4 MAPA CALOR INHERENTE'!E31</f>
        <v>Moderado</v>
      </c>
      <c r="F125" s="505">
        <v>1</v>
      </c>
      <c r="G125" s="505" t="str">
        <f>'5 VALORACIÓN DEL CONTROL'!I151</f>
        <v>Los profesionales responsables del seguimiento a la ejecución de proyectos de TI de la Dirección de Tecnologías y Sistemas de la Información verifican mensualmente el seguimiento a los proyectos de TI a través del reporte de ejecución y control. Como evidencia de la ejecución del control se contará con los reportes de ejecución y control de cada proyecto, y con un acta de la validación del estado de los proyectos de TI.
En el evento de no evidenciar el diligenciamiento de los formatos de reporte de ejecución y control, se llevará a cabo una mesa de trabajo en las que se identifiquen las causas de la situación y se adelanten las acciones correctivas requeridas. Como evidencia se contará con el acta de la mesa de trabajo adelantada.</v>
      </c>
      <c r="H125" s="506" t="str">
        <f>'5 VALORACIÓN DEL CONTROL'!P151</f>
        <v>Mensual</v>
      </c>
      <c r="I125" s="506">
        <f>'5 VALORACIÓN DEL CONTROL'!S151</f>
        <v>0.3</v>
      </c>
      <c r="J125" s="514" t="str">
        <f>'6 MAPA CALOR RESIDUAL'!G31</f>
        <v>Moderado</v>
      </c>
      <c r="K125" s="514" t="s">
        <v>864</v>
      </c>
      <c r="L125" s="505" t="s">
        <v>26</v>
      </c>
      <c r="M125" s="505" t="s">
        <v>26</v>
      </c>
      <c r="N125" s="505" t="s">
        <v>26</v>
      </c>
    </row>
    <row r="126" spans="1:14" s="62" customFormat="1" ht="15" hidden="1" customHeight="1" x14ac:dyDescent="0.25">
      <c r="A126" s="515"/>
      <c r="B126" s="515"/>
      <c r="C126" s="515"/>
      <c r="D126" s="515"/>
      <c r="E126" s="515"/>
      <c r="F126" s="505">
        <v>2</v>
      </c>
      <c r="G126" s="505" t="str">
        <f>'5 VALORACIÓN DEL CONTROL'!I152</f>
        <v xml:space="preserve">  </v>
      </c>
      <c r="H126" s="506">
        <f>'5 VALORACIÓN DEL CONTROL'!P152</f>
        <v>0</v>
      </c>
      <c r="I126" s="506" t="str">
        <f>'5 VALORACIÓN DEL CONTROL'!S152</f>
        <v/>
      </c>
      <c r="J126" s="515"/>
      <c r="K126" s="515"/>
      <c r="L126" s="504"/>
      <c r="M126" s="504"/>
      <c r="N126" s="504"/>
    </row>
    <row r="127" spans="1:14" s="62" customFormat="1" ht="15" hidden="1" customHeight="1" x14ac:dyDescent="0.25">
      <c r="A127" s="515"/>
      <c r="B127" s="515"/>
      <c r="C127" s="515"/>
      <c r="D127" s="515"/>
      <c r="E127" s="515"/>
      <c r="F127" s="505">
        <v>3</v>
      </c>
      <c r="G127" s="505" t="str">
        <f>'5 VALORACIÓN DEL CONTROL'!I153</f>
        <v xml:space="preserve">  </v>
      </c>
      <c r="H127" s="506">
        <f>'5 VALORACIÓN DEL CONTROL'!P153</f>
        <v>0</v>
      </c>
      <c r="I127" s="506" t="str">
        <f>'5 VALORACIÓN DEL CONTROL'!S153</f>
        <v/>
      </c>
      <c r="J127" s="515"/>
      <c r="K127" s="515"/>
      <c r="L127" s="504"/>
      <c r="M127" s="504"/>
      <c r="N127" s="504"/>
    </row>
    <row r="128" spans="1:14" s="62" customFormat="1" ht="15" hidden="1" customHeight="1" x14ac:dyDescent="0.25">
      <c r="A128" s="515"/>
      <c r="B128" s="515"/>
      <c r="C128" s="515"/>
      <c r="D128" s="515"/>
      <c r="E128" s="515"/>
      <c r="F128" s="505">
        <v>4</v>
      </c>
      <c r="G128" s="505" t="str">
        <f>'5 VALORACIÓN DEL CONTROL'!I154</f>
        <v xml:space="preserve">  </v>
      </c>
      <c r="H128" s="506">
        <f>'5 VALORACIÓN DEL CONTROL'!P154</f>
        <v>0</v>
      </c>
      <c r="I128" s="506" t="str">
        <f>'5 VALORACIÓN DEL CONTROL'!S154</f>
        <v/>
      </c>
      <c r="J128" s="515"/>
      <c r="K128" s="515"/>
      <c r="L128" s="504"/>
      <c r="M128" s="504"/>
      <c r="N128" s="504"/>
    </row>
    <row r="129" spans="1:14" s="62" customFormat="1" ht="15" hidden="1" customHeight="1" x14ac:dyDescent="0.25">
      <c r="A129" s="515"/>
      <c r="B129" s="515"/>
      <c r="C129" s="515"/>
      <c r="D129" s="515"/>
      <c r="E129" s="515"/>
      <c r="F129" s="505">
        <v>5</v>
      </c>
      <c r="G129" s="505" t="str">
        <f>'5 VALORACIÓN DEL CONTROL'!I155</f>
        <v xml:space="preserve">  </v>
      </c>
      <c r="H129" s="506">
        <f>'5 VALORACIÓN DEL CONTROL'!P155</f>
        <v>0</v>
      </c>
      <c r="I129" s="506" t="str">
        <f>'5 VALORACIÓN DEL CONTROL'!S155</f>
        <v/>
      </c>
      <c r="J129" s="515"/>
      <c r="K129" s="515"/>
      <c r="L129" s="504"/>
      <c r="M129" s="504"/>
      <c r="N129" s="504"/>
    </row>
    <row r="130" spans="1:14" s="62" customFormat="1" ht="15" hidden="1" customHeight="1" x14ac:dyDescent="0.25">
      <c r="A130" s="516"/>
      <c r="B130" s="516"/>
      <c r="C130" s="516"/>
      <c r="D130" s="516"/>
      <c r="E130" s="516"/>
      <c r="F130" s="505">
        <v>6</v>
      </c>
      <c r="G130" s="505" t="str">
        <f>'5 VALORACIÓN DEL CONTROL'!I156</f>
        <v xml:space="preserve">  </v>
      </c>
      <c r="H130" s="506">
        <f>'5 VALORACIÓN DEL CONTROL'!P156</f>
        <v>0</v>
      </c>
      <c r="I130" s="506" t="str">
        <f>'5 VALORACIÓN DEL CONTROL'!S156</f>
        <v/>
      </c>
      <c r="J130" s="516"/>
      <c r="K130" s="516"/>
      <c r="L130" s="504"/>
      <c r="M130" s="504"/>
      <c r="N130" s="504"/>
    </row>
    <row r="131" spans="1:14" s="62" customFormat="1" ht="133.5" customHeight="1" x14ac:dyDescent="0.25">
      <c r="A131" s="514" t="str">
        <f>'2 CONTEXTO E IDENTIFICACIÓN'!A33</f>
        <v>R1GF</v>
      </c>
      <c r="B131" s="514" t="s">
        <v>12</v>
      </c>
      <c r="C131" s="514" t="str">
        <f>'2 CONTEXTO E IDENTIFICACIÓN'!E33</f>
        <v>Posibilidad de afectación reputacional por no contar con el fenecimiento de la cuenta en la vigencia  debido a la identificación, clasificación y registro de información contable en rubros y cuantías que no correspondan</v>
      </c>
      <c r="D131" s="514" t="s">
        <v>863</v>
      </c>
      <c r="E131" s="514" t="str">
        <f>'4 MAPA CALOR INHERENTE'!E32</f>
        <v>Moderado</v>
      </c>
      <c r="F131" s="505">
        <v>1</v>
      </c>
      <c r="G131" s="505" t="str">
        <f>'5 VALORACIÓN DEL CONTROL'!I157</f>
        <v>El funcionario encargado del área contable de la Dirección Financiera  concilia  mensualmente, la información contenida en el aplicativo contable de la entidad frente a los reportes generados por los aplicativos que alimentan por interfaz la contabilidad, para validar la conciliación de las cifras. Para los casos en los cuales se evidencien diferencias en la conciliación, se elaborará un comprobante de contabilidad de ajuste. De esta manera como evidencia se suministrarán las conciliaciones y libros auxiliares realizadas en el mes. El cargue de las evidencias se hará trimestralmente.</v>
      </c>
      <c r="H131" s="506" t="str">
        <f>'5 VALORACIÓN DEL CONTROL'!P157</f>
        <v>Mensual</v>
      </c>
      <c r="I131" s="506">
        <f>'5 VALORACIÓN DEL CONTROL'!S157</f>
        <v>0.3</v>
      </c>
      <c r="J131" s="514" t="str">
        <f>'6 MAPA CALOR RESIDUAL'!G32</f>
        <v>Bajo</v>
      </c>
      <c r="K131" s="514" t="s">
        <v>316</v>
      </c>
      <c r="L131" s="505" t="s">
        <v>26</v>
      </c>
      <c r="M131" s="505" t="s">
        <v>26</v>
      </c>
      <c r="N131" s="505" t="s">
        <v>26</v>
      </c>
    </row>
    <row r="132" spans="1:14" s="62" customFormat="1" ht="133.5" customHeight="1" x14ac:dyDescent="0.25">
      <c r="A132" s="515"/>
      <c r="B132" s="515"/>
      <c r="C132" s="515"/>
      <c r="D132" s="515"/>
      <c r="E132" s="515"/>
      <c r="F132" s="505">
        <v>2</v>
      </c>
      <c r="G132" s="505" t="str">
        <f>'5 VALORACIÓN DEL CONTROL'!I158</f>
        <v>El funcionario encargado del área contable de la Dirección Financiera  circulariza  de manera mensual, la información que remiten las áreas, como resultado de la circularización de la información registrada contablemente de forma manual, permitiendo así realizar la conciliación de las cifras. En caso de que no se reciba la información se procede con la notificación vía correo electrónico a los directivos encargados. De esta manera queda como evidencia las circularizaciones y  los correos enviados en caso de no recibir respuesta. El cargue de las evidencias se hará trimestralmente.</v>
      </c>
      <c r="H132" s="506" t="str">
        <f>'5 VALORACIÓN DEL CONTROL'!P158</f>
        <v>Mensual</v>
      </c>
      <c r="I132" s="506">
        <f>'5 VALORACIÓN DEL CONTROL'!S158</f>
        <v>0.3</v>
      </c>
      <c r="J132" s="515"/>
      <c r="K132" s="515"/>
      <c r="L132" s="505" t="s">
        <v>26</v>
      </c>
      <c r="M132" s="505" t="s">
        <v>26</v>
      </c>
      <c r="N132" s="505" t="s">
        <v>26</v>
      </c>
    </row>
    <row r="133" spans="1:14" s="62" customFormat="1" ht="15" hidden="1" customHeight="1" x14ac:dyDescent="0.25">
      <c r="A133" s="515"/>
      <c r="B133" s="515"/>
      <c r="C133" s="515"/>
      <c r="D133" s="515"/>
      <c r="E133" s="515"/>
      <c r="F133" s="505">
        <v>3</v>
      </c>
      <c r="G133" s="505" t="str">
        <f>'5 VALORACIÓN DEL CONTROL'!I159</f>
        <v xml:space="preserve">  </v>
      </c>
      <c r="H133" s="506">
        <f>'5 VALORACIÓN DEL CONTROL'!P159</f>
        <v>0</v>
      </c>
      <c r="I133" s="506" t="str">
        <f>'5 VALORACIÓN DEL CONTROL'!S159</f>
        <v/>
      </c>
      <c r="J133" s="515"/>
      <c r="K133" s="515"/>
      <c r="L133" s="504"/>
      <c r="M133" s="504"/>
      <c r="N133" s="504"/>
    </row>
    <row r="134" spans="1:14" s="62" customFormat="1" ht="15" hidden="1" customHeight="1" x14ac:dyDescent="0.25">
      <c r="A134" s="515"/>
      <c r="B134" s="515"/>
      <c r="C134" s="515"/>
      <c r="D134" s="515"/>
      <c r="E134" s="515"/>
      <c r="F134" s="505">
        <v>4</v>
      </c>
      <c r="G134" s="505" t="str">
        <f>'5 VALORACIÓN DEL CONTROL'!I160</f>
        <v xml:space="preserve">  </v>
      </c>
      <c r="H134" s="506">
        <f>'5 VALORACIÓN DEL CONTROL'!P160</f>
        <v>0</v>
      </c>
      <c r="I134" s="506" t="str">
        <f>'5 VALORACIÓN DEL CONTROL'!S160</f>
        <v/>
      </c>
      <c r="J134" s="515"/>
      <c r="K134" s="515"/>
      <c r="L134" s="504"/>
      <c r="M134" s="504"/>
      <c r="N134" s="504"/>
    </row>
    <row r="135" spans="1:14" s="62" customFormat="1" ht="15" hidden="1" customHeight="1" x14ac:dyDescent="0.25">
      <c r="A135" s="515"/>
      <c r="B135" s="515"/>
      <c r="C135" s="515"/>
      <c r="D135" s="515"/>
      <c r="E135" s="515"/>
      <c r="F135" s="505">
        <v>5</v>
      </c>
      <c r="G135" s="505" t="str">
        <f>'5 VALORACIÓN DEL CONTROL'!I161</f>
        <v xml:space="preserve">  </v>
      </c>
      <c r="H135" s="506">
        <f>'5 VALORACIÓN DEL CONTROL'!P161</f>
        <v>0</v>
      </c>
      <c r="I135" s="506" t="str">
        <f>'5 VALORACIÓN DEL CONTROL'!S161</f>
        <v/>
      </c>
      <c r="J135" s="515"/>
      <c r="K135" s="515"/>
      <c r="L135" s="504"/>
      <c r="M135" s="504"/>
      <c r="N135" s="504"/>
    </row>
    <row r="136" spans="1:14" s="62" customFormat="1" ht="15" hidden="1" customHeight="1" x14ac:dyDescent="0.25">
      <c r="A136" s="516"/>
      <c r="B136" s="516"/>
      <c r="C136" s="516"/>
      <c r="D136" s="516"/>
      <c r="E136" s="516"/>
      <c r="F136" s="505">
        <v>6</v>
      </c>
      <c r="G136" s="505" t="str">
        <f>'5 VALORACIÓN DEL CONTROL'!I162</f>
        <v xml:space="preserve">  </v>
      </c>
      <c r="H136" s="506">
        <f>'5 VALORACIÓN DEL CONTROL'!P162</f>
        <v>0</v>
      </c>
      <c r="I136" s="506" t="str">
        <f>'5 VALORACIÓN DEL CONTROL'!S162</f>
        <v/>
      </c>
      <c r="J136" s="516"/>
      <c r="K136" s="516"/>
      <c r="L136" s="504"/>
      <c r="M136" s="504"/>
      <c r="N136" s="504"/>
    </row>
    <row r="137" spans="1:14" s="62" customFormat="1" ht="133.5" customHeight="1" x14ac:dyDescent="0.25">
      <c r="A137" s="514" t="str">
        <f>'2 CONTEXTO E IDENTIFICACIÓN'!A34</f>
        <v>R2GF</v>
      </c>
      <c r="B137" s="514" t="s">
        <v>12</v>
      </c>
      <c r="C137" s="514" t="str">
        <f>'2 CONTEXTO E IDENTIFICACIÓN'!E34</f>
        <v>Posibilidad de afectación económica por sanciones o multas de entes de control o demandas de terceros  debido a la realización de pagos indebidos</v>
      </c>
      <c r="D137" s="514" t="s">
        <v>863</v>
      </c>
      <c r="E137" s="514" t="str">
        <f>'4 MAPA CALOR INHERENTE'!E33</f>
        <v>Moderado</v>
      </c>
      <c r="F137" s="505">
        <v>1</v>
      </c>
      <c r="G137" s="505" t="str">
        <f>'5 VALORACIÓN DEL CONTROL'!I163</f>
        <v>Las personas designadas por la Dirección Financiera  verifican  el cumplimiento de los requisitos para pago de las cuentas radicadas mensualmente, de los documentos soporte dirigidos a la Dirección Financiera; los cuales son registrados en la "herramienta ofimática control órdenes de pago virtual". La cuenta pasara por revisión contable, registrando esta trazabilidad en el sistema ORFEO y la Herramienta Ofimática. Finalmente se realiza una revisión final por parte de los funcionarios designados por la Dirección verificando el lleno de los requisitos para pago, si en esta o cualquier instancia de la revisión se identifica incumplimiento de los requisitos, la cuenta se devuelve y los motivos se evidenciarán en el ORFEO, Herramienta Ofimática y correo que se le remita al supervisor con copia al contratista. Como evidencia se suministrará la Herramienta Ofimática Control órdenes de pago virtual F-GF-882. El cargue de las evidencias se hará trimestralmente</v>
      </c>
      <c r="H137" s="506" t="str">
        <f>'5 VALORACIÓN DEL CONTROL'!P163</f>
        <v>Mensual</v>
      </c>
      <c r="I137" s="506">
        <f>'5 VALORACIÓN DEL CONTROL'!S163</f>
        <v>0.3</v>
      </c>
      <c r="J137" s="514" t="str">
        <f>'6 MAPA CALOR RESIDUAL'!G33</f>
        <v>Moderado</v>
      </c>
      <c r="K137" s="514" t="s">
        <v>864</v>
      </c>
      <c r="L137" s="505" t="s">
        <v>26</v>
      </c>
      <c r="M137" s="505" t="s">
        <v>26</v>
      </c>
      <c r="N137" s="505" t="s">
        <v>26</v>
      </c>
    </row>
    <row r="138" spans="1:14" s="62" customFormat="1" ht="15" hidden="1" customHeight="1" x14ac:dyDescent="0.25">
      <c r="A138" s="515"/>
      <c r="B138" s="515"/>
      <c r="C138" s="515"/>
      <c r="D138" s="515"/>
      <c r="E138" s="515"/>
      <c r="F138" s="505">
        <v>2</v>
      </c>
      <c r="G138" s="505" t="str">
        <f>'5 VALORACIÓN DEL CONTROL'!I164</f>
        <v xml:space="preserve">  </v>
      </c>
      <c r="H138" s="506">
        <f>'5 VALORACIÓN DEL CONTROL'!P164</f>
        <v>0</v>
      </c>
      <c r="I138" s="506" t="str">
        <f>'5 VALORACIÓN DEL CONTROL'!S164</f>
        <v/>
      </c>
      <c r="J138" s="515"/>
      <c r="K138" s="515"/>
      <c r="L138" s="504"/>
      <c r="M138" s="504"/>
      <c r="N138" s="504"/>
    </row>
    <row r="139" spans="1:14" s="62" customFormat="1" ht="15" hidden="1" customHeight="1" x14ac:dyDescent="0.25">
      <c r="A139" s="515"/>
      <c r="B139" s="515"/>
      <c r="C139" s="515"/>
      <c r="D139" s="515"/>
      <c r="E139" s="515"/>
      <c r="F139" s="505">
        <v>3</v>
      </c>
      <c r="G139" s="505" t="str">
        <f>'5 VALORACIÓN DEL CONTROL'!I165</f>
        <v xml:space="preserve">  </v>
      </c>
      <c r="H139" s="506">
        <f>'5 VALORACIÓN DEL CONTROL'!P165</f>
        <v>0</v>
      </c>
      <c r="I139" s="506" t="str">
        <f>'5 VALORACIÓN DEL CONTROL'!S165</f>
        <v/>
      </c>
      <c r="J139" s="515"/>
      <c r="K139" s="515"/>
      <c r="L139" s="504"/>
      <c r="M139" s="504"/>
      <c r="N139" s="504"/>
    </row>
    <row r="140" spans="1:14" s="62" customFormat="1" ht="15" hidden="1" customHeight="1" x14ac:dyDescent="0.25">
      <c r="A140" s="515"/>
      <c r="B140" s="515"/>
      <c r="C140" s="515"/>
      <c r="D140" s="515"/>
      <c r="E140" s="515"/>
      <c r="F140" s="505">
        <v>4</v>
      </c>
      <c r="G140" s="505" t="str">
        <f>'5 VALORACIÓN DEL CONTROL'!I166</f>
        <v xml:space="preserve">  </v>
      </c>
      <c r="H140" s="506">
        <f>'5 VALORACIÓN DEL CONTROL'!P166</f>
        <v>0</v>
      </c>
      <c r="I140" s="506" t="str">
        <f>'5 VALORACIÓN DEL CONTROL'!S166</f>
        <v/>
      </c>
      <c r="J140" s="515"/>
      <c r="K140" s="515"/>
      <c r="L140" s="504"/>
      <c r="M140" s="504"/>
      <c r="N140" s="504"/>
    </row>
    <row r="141" spans="1:14" s="62" customFormat="1" ht="15" hidden="1" customHeight="1" x14ac:dyDescent="0.25">
      <c r="A141" s="515"/>
      <c r="B141" s="515"/>
      <c r="C141" s="515"/>
      <c r="D141" s="515"/>
      <c r="E141" s="515"/>
      <c r="F141" s="505">
        <v>5</v>
      </c>
      <c r="G141" s="505" t="str">
        <f>'5 VALORACIÓN DEL CONTROL'!I167</f>
        <v xml:space="preserve">  </v>
      </c>
      <c r="H141" s="506">
        <f>'5 VALORACIÓN DEL CONTROL'!P167</f>
        <v>0</v>
      </c>
      <c r="I141" s="506" t="str">
        <f>'5 VALORACIÓN DEL CONTROL'!S167</f>
        <v/>
      </c>
      <c r="J141" s="515"/>
      <c r="K141" s="515"/>
      <c r="L141" s="504"/>
      <c r="M141" s="504"/>
      <c r="N141" s="504"/>
    </row>
    <row r="142" spans="1:14" s="62" customFormat="1" ht="15" hidden="1" customHeight="1" x14ac:dyDescent="0.25">
      <c r="A142" s="516"/>
      <c r="B142" s="516"/>
      <c r="C142" s="516"/>
      <c r="D142" s="516"/>
      <c r="E142" s="516"/>
      <c r="F142" s="505">
        <v>6</v>
      </c>
      <c r="G142" s="505" t="str">
        <f>'5 VALORACIÓN DEL CONTROL'!I168</f>
        <v xml:space="preserve">  </v>
      </c>
      <c r="H142" s="506">
        <f>'5 VALORACIÓN DEL CONTROL'!P168</f>
        <v>0</v>
      </c>
      <c r="I142" s="506" t="str">
        <f>'5 VALORACIÓN DEL CONTROL'!S168</f>
        <v/>
      </c>
      <c r="J142" s="516"/>
      <c r="K142" s="516"/>
      <c r="L142" s="504"/>
      <c r="M142" s="504"/>
      <c r="N142" s="504"/>
    </row>
    <row r="143" spans="1:14" s="62" customFormat="1" ht="133.5" customHeight="1" x14ac:dyDescent="0.25">
      <c r="A143" s="514" t="str">
        <f>'2 CONTEXTO E IDENTIFICACIÓN'!A35</f>
        <v>R3GF</v>
      </c>
      <c r="B143" s="514" t="s">
        <v>12</v>
      </c>
      <c r="C143" s="514" t="str">
        <f>'2 CONTEXTO E IDENTIFICACIÓN'!E35</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D143" s="514" t="s">
        <v>863</v>
      </c>
      <c r="E143" s="514" t="str">
        <f>'4 MAPA CALOR INHERENTE'!E34</f>
        <v>Moderado</v>
      </c>
      <c r="F143" s="505">
        <v>1</v>
      </c>
      <c r="G143" s="505" t="str">
        <f>'5 VALORACIÓN DEL CONTROL'!I169</f>
        <v>Los profesionales del área presupuesto  verifican  cada vez que se requiera que el Certificado de Registro Presupuestal - CRP corresponda a la solicitud recibida por parte del ordenador del gasto o funcionarios competentes, teniendo en cuenta lo establecido en el Instructivo I-GF-8, una vez verificados los requisitos se procede con su expedición; si la solicitud no cumple con algún requisito se procede con la respectiva devolución al área solicitante. Como evidencia se suministrará la Base de control de CRP y para el trámite de las devoluciones el radicado por Orfeo y/o correo electronico al área solicitante.</v>
      </c>
      <c r="H143" s="506" t="str">
        <f>'5 VALORACIÓN DEL CONTROL'!P169</f>
        <v>Cada vez que se Requiera</v>
      </c>
      <c r="I143" s="506">
        <f>'5 VALORACIÓN DEL CONTROL'!S169</f>
        <v>0.4</v>
      </c>
      <c r="J143" s="514" t="str">
        <f>'6 MAPA CALOR RESIDUAL'!G34</f>
        <v>Moderado</v>
      </c>
      <c r="K143" s="514" t="s">
        <v>864</v>
      </c>
      <c r="L143" s="505" t="s">
        <v>26</v>
      </c>
      <c r="M143" s="505" t="s">
        <v>26</v>
      </c>
      <c r="N143" s="505" t="s">
        <v>26</v>
      </c>
    </row>
    <row r="144" spans="1:14" s="62" customFormat="1" ht="15" hidden="1" customHeight="1" x14ac:dyDescent="0.25">
      <c r="A144" s="515"/>
      <c r="B144" s="515"/>
      <c r="C144" s="515"/>
      <c r="D144" s="515"/>
      <c r="E144" s="515"/>
      <c r="F144" s="505">
        <v>2</v>
      </c>
      <c r="G144" s="505" t="str">
        <f>'5 VALORACIÓN DEL CONTROL'!I170</f>
        <v xml:space="preserve">  </v>
      </c>
      <c r="H144" s="506">
        <f>'5 VALORACIÓN DEL CONTROL'!P170</f>
        <v>0</v>
      </c>
      <c r="I144" s="506" t="str">
        <f>'5 VALORACIÓN DEL CONTROL'!S170</f>
        <v/>
      </c>
      <c r="J144" s="515"/>
      <c r="K144" s="515"/>
      <c r="L144" s="504"/>
      <c r="M144" s="504"/>
      <c r="N144" s="504"/>
    </row>
    <row r="145" spans="1:14" s="62" customFormat="1" ht="15" hidden="1" customHeight="1" x14ac:dyDescent="0.25">
      <c r="A145" s="515"/>
      <c r="B145" s="515"/>
      <c r="C145" s="515"/>
      <c r="D145" s="515"/>
      <c r="E145" s="515"/>
      <c r="F145" s="505">
        <v>3</v>
      </c>
      <c r="G145" s="505" t="str">
        <f>'5 VALORACIÓN DEL CONTROL'!I171</f>
        <v xml:space="preserve">  </v>
      </c>
      <c r="H145" s="506">
        <f>'5 VALORACIÓN DEL CONTROL'!P171</f>
        <v>0</v>
      </c>
      <c r="I145" s="506" t="str">
        <f>'5 VALORACIÓN DEL CONTROL'!S171</f>
        <v/>
      </c>
      <c r="J145" s="515"/>
      <c r="K145" s="515"/>
      <c r="L145" s="504"/>
      <c r="M145" s="504"/>
      <c r="N145" s="504"/>
    </row>
    <row r="146" spans="1:14" s="62" customFormat="1" ht="15" hidden="1" customHeight="1" x14ac:dyDescent="0.25">
      <c r="A146" s="515"/>
      <c r="B146" s="515"/>
      <c r="C146" s="515"/>
      <c r="D146" s="515"/>
      <c r="E146" s="515"/>
      <c r="F146" s="505">
        <v>4</v>
      </c>
      <c r="G146" s="505" t="str">
        <f>'5 VALORACIÓN DEL CONTROL'!I172</f>
        <v xml:space="preserve">  </v>
      </c>
      <c r="H146" s="506">
        <f>'5 VALORACIÓN DEL CONTROL'!P172</f>
        <v>0</v>
      </c>
      <c r="I146" s="506" t="str">
        <f>'5 VALORACIÓN DEL CONTROL'!S172</f>
        <v/>
      </c>
      <c r="J146" s="515"/>
      <c r="K146" s="515"/>
      <c r="L146" s="504"/>
      <c r="M146" s="504"/>
      <c r="N146" s="504"/>
    </row>
    <row r="147" spans="1:14" s="62" customFormat="1" ht="15" hidden="1" customHeight="1" x14ac:dyDescent="0.25">
      <c r="A147" s="515"/>
      <c r="B147" s="515"/>
      <c r="C147" s="515"/>
      <c r="D147" s="515"/>
      <c r="E147" s="515"/>
      <c r="F147" s="505">
        <v>5</v>
      </c>
      <c r="G147" s="505" t="str">
        <f>'5 VALORACIÓN DEL CONTROL'!I173</f>
        <v xml:space="preserve">  </v>
      </c>
      <c r="H147" s="506">
        <f>'5 VALORACIÓN DEL CONTROL'!P173</f>
        <v>0</v>
      </c>
      <c r="I147" s="506" t="str">
        <f>'5 VALORACIÓN DEL CONTROL'!S173</f>
        <v/>
      </c>
      <c r="J147" s="515"/>
      <c r="K147" s="515"/>
      <c r="L147" s="504"/>
      <c r="M147" s="504"/>
      <c r="N147" s="504"/>
    </row>
    <row r="148" spans="1:14" s="62" customFormat="1" ht="15" hidden="1" customHeight="1" x14ac:dyDescent="0.25">
      <c r="A148" s="516"/>
      <c r="B148" s="516"/>
      <c r="C148" s="516"/>
      <c r="D148" s="516"/>
      <c r="E148" s="516"/>
      <c r="F148" s="505">
        <v>6</v>
      </c>
      <c r="G148" s="505" t="str">
        <f>'5 VALORACIÓN DEL CONTROL'!I174</f>
        <v xml:space="preserve">  </v>
      </c>
      <c r="H148" s="506">
        <f>'5 VALORACIÓN DEL CONTROL'!P174</f>
        <v>0</v>
      </c>
      <c r="I148" s="506" t="str">
        <f>'5 VALORACIÓN DEL CONTROL'!S174</f>
        <v/>
      </c>
      <c r="J148" s="516"/>
      <c r="K148" s="516"/>
      <c r="L148" s="504"/>
      <c r="M148" s="504"/>
      <c r="N148" s="504"/>
    </row>
    <row r="149" spans="1:14" s="62" customFormat="1" ht="133.5" customHeight="1" x14ac:dyDescent="0.25">
      <c r="A149" s="514" t="str">
        <f>'2 CONTEXTO E IDENTIFICACIÓN'!A36</f>
        <v>R1GCT</v>
      </c>
      <c r="B149" s="514" t="s">
        <v>854</v>
      </c>
      <c r="C149" s="514" t="str">
        <f>'2 CONTEXTO E IDENTIFICACIÓN'!E36</f>
        <v>Posibilidad de afectación reputacional y económica por la suscripción de contratos que presentan documentación inconsistente debido a deficiencias en la verificación de los requisitos habilitantes por parte del proceso de contratación.</v>
      </c>
      <c r="D149" s="514" t="s">
        <v>863</v>
      </c>
      <c r="E149" s="514" t="str">
        <f>'4 MAPA CALOR INHERENTE'!E35</f>
        <v>Alto</v>
      </c>
      <c r="F149" s="505">
        <v>1</v>
      </c>
      <c r="G149" s="505" t="str">
        <f>'5 VALORACIÓN DEL CONTROL'!I175</f>
        <v>El profesional de las unidades ejecutoras asignado  verifica   cada vez que se vaya a realizar un contrato de prestación de servicios profesionales y de apoyo a la gestión, que los documentos allegados esten de acuerdo con el formato lista de chequeo F-GCT-1367, validando la completitud de los documentos presentados que dicho formato indique. En caso que los documentos no cumplan con lo requerido, se devuelve al área correspondiente por correo electrónico. 
Como evidencia se adjuntará una matriz que relaciona el total de contratos suscritos en el periodo a reportar, con el correspondiente link de Secop II ( que contiene todos los documentos del contrato acorde a F-GCT-1367 vigente a la fecha)
El reporte de evidencias se realizara trimestralmente.</v>
      </c>
      <c r="H149" s="506" t="str">
        <f>'5 VALORACIÓN DEL CONTROL'!P175</f>
        <v>Cada vez que se Requiera</v>
      </c>
      <c r="I149" s="506">
        <f>'5 VALORACIÓN DEL CONTROL'!S175</f>
        <v>0.4</v>
      </c>
      <c r="J149" s="514" t="str">
        <f>'6 MAPA CALOR RESIDUAL'!G35</f>
        <v>Alto</v>
      </c>
      <c r="K149" s="514" t="s">
        <v>864</v>
      </c>
      <c r="L149" s="505" t="s">
        <v>26</v>
      </c>
      <c r="M149" s="505" t="s">
        <v>26</v>
      </c>
      <c r="N149" s="505" t="s">
        <v>26</v>
      </c>
    </row>
    <row r="150" spans="1:14" s="62" customFormat="1" ht="133.5" customHeight="1" x14ac:dyDescent="0.25">
      <c r="A150" s="515"/>
      <c r="B150" s="515"/>
      <c r="C150" s="515"/>
      <c r="D150" s="515"/>
      <c r="E150" s="515"/>
      <c r="F150" s="505">
        <v>2</v>
      </c>
      <c r="G150" s="505" t="str">
        <f>'5 VALORACIÓN DEL CONTROL'!I176</f>
        <v>Los profesionales de las unidades ejecutoras asignados  verifican   cada vez que se requiera que los oferentes cumplan con los requisitos mínimos habilitantes establecidos en el pliego de condiciones o invitación publica,  en caso de que no se cumplan los requisitos mínimos habilitantes en el informe de evaluación se indican las razones del incumplimiento y los documentos que debe aportar si hay lugar para subsanar la oferta, lo que se podrá consultar en informes del proceso.
Como evidencia se relaciona el link de consulta en Secop II de los contratos suscritos en el periodo a reportar,  en el cual se incluye  el informe de evaluación.
El reporte de evidencias se realizara trimestralmente.</v>
      </c>
      <c r="H150" s="506" t="str">
        <f>'5 VALORACIÓN DEL CONTROL'!P176</f>
        <v>Cada vez que se Requiera</v>
      </c>
      <c r="I150" s="506">
        <f>'5 VALORACIÓN DEL CONTROL'!S176</f>
        <v>0.4</v>
      </c>
      <c r="J150" s="515"/>
      <c r="K150" s="515"/>
      <c r="L150" s="505" t="s">
        <v>26</v>
      </c>
      <c r="M150" s="505" t="s">
        <v>26</v>
      </c>
      <c r="N150" s="505" t="s">
        <v>26</v>
      </c>
    </row>
    <row r="151" spans="1:14" s="62" customFormat="1" ht="15" hidden="1" customHeight="1" x14ac:dyDescent="0.25">
      <c r="A151" s="515"/>
      <c r="B151" s="515"/>
      <c r="C151" s="515"/>
      <c r="D151" s="515"/>
      <c r="E151" s="515"/>
      <c r="F151" s="505">
        <v>3</v>
      </c>
      <c r="G151" s="505" t="str">
        <f>'5 VALORACIÓN DEL CONTROL'!I177</f>
        <v xml:space="preserve">  </v>
      </c>
      <c r="H151" s="506">
        <f>'5 VALORACIÓN DEL CONTROL'!P177</f>
        <v>0</v>
      </c>
      <c r="I151" s="506" t="str">
        <f>'5 VALORACIÓN DEL CONTROL'!S177</f>
        <v/>
      </c>
      <c r="J151" s="515"/>
      <c r="K151" s="515"/>
      <c r="L151" s="504"/>
      <c r="M151" s="504"/>
      <c r="N151" s="504"/>
    </row>
    <row r="152" spans="1:14" s="62" customFormat="1" ht="15" hidden="1" customHeight="1" x14ac:dyDescent="0.25">
      <c r="A152" s="515"/>
      <c r="B152" s="515"/>
      <c r="C152" s="515"/>
      <c r="D152" s="515"/>
      <c r="E152" s="515"/>
      <c r="F152" s="505">
        <v>4</v>
      </c>
      <c r="G152" s="505" t="str">
        <f>'5 VALORACIÓN DEL CONTROL'!I178</f>
        <v xml:space="preserve">  </v>
      </c>
      <c r="H152" s="506">
        <f>'5 VALORACIÓN DEL CONTROL'!P178</f>
        <v>0</v>
      </c>
      <c r="I152" s="506" t="str">
        <f>'5 VALORACIÓN DEL CONTROL'!S178</f>
        <v/>
      </c>
      <c r="J152" s="515"/>
      <c r="K152" s="515"/>
      <c r="L152" s="504"/>
      <c r="M152" s="504"/>
      <c r="N152" s="504"/>
    </row>
    <row r="153" spans="1:14" s="62" customFormat="1" ht="15" hidden="1" customHeight="1" x14ac:dyDescent="0.25">
      <c r="A153" s="515"/>
      <c r="B153" s="515"/>
      <c r="C153" s="515"/>
      <c r="D153" s="515"/>
      <c r="E153" s="515"/>
      <c r="F153" s="505">
        <v>5</v>
      </c>
      <c r="G153" s="505" t="str">
        <f>'5 VALORACIÓN DEL CONTROL'!I179</f>
        <v xml:space="preserve">  </v>
      </c>
      <c r="H153" s="506">
        <f>'5 VALORACIÓN DEL CONTROL'!P179</f>
        <v>0</v>
      </c>
      <c r="I153" s="506" t="str">
        <f>'5 VALORACIÓN DEL CONTROL'!S179</f>
        <v/>
      </c>
      <c r="J153" s="515"/>
      <c r="K153" s="515"/>
      <c r="L153" s="504"/>
      <c r="M153" s="504"/>
      <c r="N153" s="504"/>
    </row>
    <row r="154" spans="1:14" s="62" customFormat="1" ht="15" hidden="1" customHeight="1" x14ac:dyDescent="0.25">
      <c r="A154" s="516"/>
      <c r="B154" s="516"/>
      <c r="C154" s="516"/>
      <c r="D154" s="516"/>
      <c r="E154" s="516"/>
      <c r="F154" s="505">
        <v>6</v>
      </c>
      <c r="G154" s="505" t="str">
        <f>'5 VALORACIÓN DEL CONTROL'!I180</f>
        <v xml:space="preserve">  </v>
      </c>
      <c r="H154" s="506">
        <f>'5 VALORACIÓN DEL CONTROL'!P180</f>
        <v>0</v>
      </c>
      <c r="I154" s="506" t="str">
        <f>'5 VALORACIÓN DEL CONTROL'!S180</f>
        <v/>
      </c>
      <c r="J154" s="516"/>
      <c r="K154" s="516"/>
      <c r="L154" s="504"/>
      <c r="M154" s="504"/>
      <c r="N154" s="504"/>
    </row>
    <row r="155" spans="1:14" s="62" customFormat="1" ht="133.5" customHeight="1" x14ac:dyDescent="0.25">
      <c r="A155" s="514" t="str">
        <f>'2 CONTEXTO E IDENTIFICACIÓN'!A37</f>
        <v>R2GCT</v>
      </c>
      <c r="B155" s="514" t="s">
        <v>854</v>
      </c>
      <c r="C155" s="514" t="str">
        <f>'2 CONTEXTO E IDENTIFICACIÓN'!E37</f>
        <v>Posibilidad de afectación reputacional y económica  por pasivos exigibles debido a liquidación extemporánea de los contratos fuera de los plazos acordados en el contrato o los establecidos por la ley</v>
      </c>
      <c r="D155" s="514" t="s">
        <v>863</v>
      </c>
      <c r="E155" s="514" t="str">
        <f>'4 MAPA CALOR INHERENTE'!E36</f>
        <v>Extremo</v>
      </c>
      <c r="F155" s="505">
        <v>1</v>
      </c>
      <c r="G155" s="505" t="str">
        <f>'5 VALORACIÓN DEL CONTROL'!I181</f>
        <v>El profesional de las unidades ejecutoras asignado verifica trimestralmente a los contratos que estén pendientes por liquidar e informará mediante memorando radicado al supervisor del contrato, para que se inicie el trámite correspondiente. En caso de desviaciones al control, en el memorando se dejara trazabilidad que no se registran contratos pendientes por liquidar para el periodo a reportar. Como evidencia se anexarán los memorandos emitidos junto con la base de datos. 
El cargue de las evidencias se hará trimestralmente.</v>
      </c>
      <c r="H155" s="506" t="str">
        <f>'5 VALORACIÓN DEL CONTROL'!P181</f>
        <v>Trimestral</v>
      </c>
      <c r="I155" s="506">
        <f>'5 VALORACIÓN DEL CONTROL'!S181</f>
        <v>0.4</v>
      </c>
      <c r="J155" s="514" t="str">
        <f>'6 MAPA CALOR RESIDUAL'!G36</f>
        <v>Extremo</v>
      </c>
      <c r="K155" s="514" t="s">
        <v>864</v>
      </c>
      <c r="L155" s="505" t="s">
        <v>26</v>
      </c>
      <c r="M155" s="505" t="s">
        <v>26</v>
      </c>
      <c r="N155" s="505" t="s">
        <v>26</v>
      </c>
    </row>
    <row r="156" spans="1:14" s="62" customFormat="1" ht="15" hidden="1" customHeight="1" x14ac:dyDescent="0.25">
      <c r="A156" s="515"/>
      <c r="B156" s="515"/>
      <c r="C156" s="515"/>
      <c r="D156" s="515"/>
      <c r="E156" s="515"/>
      <c r="F156" s="505">
        <v>2</v>
      </c>
      <c r="G156" s="505" t="str">
        <f>'5 VALORACIÓN DEL CONTROL'!I182</f>
        <v xml:space="preserve">  </v>
      </c>
      <c r="H156" s="506">
        <f>'5 VALORACIÓN DEL CONTROL'!P182</f>
        <v>0</v>
      </c>
      <c r="I156" s="506" t="str">
        <f>'5 VALORACIÓN DEL CONTROL'!S182</f>
        <v/>
      </c>
      <c r="J156" s="515"/>
      <c r="K156" s="515"/>
      <c r="L156" s="504"/>
      <c r="M156" s="504"/>
      <c r="N156" s="504"/>
    </row>
    <row r="157" spans="1:14" s="62" customFormat="1" ht="15" hidden="1" customHeight="1" x14ac:dyDescent="0.25">
      <c r="A157" s="515"/>
      <c r="B157" s="515"/>
      <c r="C157" s="515"/>
      <c r="D157" s="515"/>
      <c r="E157" s="515"/>
      <c r="F157" s="505">
        <v>1</v>
      </c>
      <c r="G157" s="505" t="str">
        <f>'5 VALORACIÓN DEL CONTROL'!I183</f>
        <v xml:space="preserve">  </v>
      </c>
      <c r="H157" s="506">
        <f>'5 VALORACIÓN DEL CONTROL'!P183</f>
        <v>0</v>
      </c>
      <c r="I157" s="506" t="str">
        <f>'5 VALORACIÓN DEL CONTROL'!S183</f>
        <v/>
      </c>
      <c r="J157" s="515"/>
      <c r="K157" s="515"/>
      <c r="L157" s="504"/>
      <c r="M157" s="504"/>
      <c r="N157" s="504"/>
    </row>
    <row r="158" spans="1:14" s="62" customFormat="1" ht="15" hidden="1" customHeight="1" x14ac:dyDescent="0.25">
      <c r="A158" s="515"/>
      <c r="B158" s="515"/>
      <c r="C158" s="515"/>
      <c r="D158" s="515"/>
      <c r="E158" s="515"/>
      <c r="F158" s="505">
        <v>2</v>
      </c>
      <c r="G158" s="505" t="str">
        <f>'5 VALORACIÓN DEL CONTROL'!I184</f>
        <v xml:space="preserve">  </v>
      </c>
      <c r="H158" s="506">
        <f>'5 VALORACIÓN DEL CONTROL'!P184</f>
        <v>0</v>
      </c>
      <c r="I158" s="506" t="str">
        <f>'5 VALORACIÓN DEL CONTROL'!S184</f>
        <v/>
      </c>
      <c r="J158" s="515"/>
      <c r="K158" s="515"/>
      <c r="L158" s="504"/>
      <c r="M158" s="504"/>
      <c r="N158" s="504"/>
    </row>
    <row r="159" spans="1:14" s="62" customFormat="1" ht="15" hidden="1" customHeight="1" x14ac:dyDescent="0.25">
      <c r="A159" s="515"/>
      <c r="B159" s="515"/>
      <c r="C159" s="515"/>
      <c r="D159" s="515"/>
      <c r="E159" s="515"/>
      <c r="F159" s="505">
        <v>3</v>
      </c>
      <c r="G159" s="505" t="str">
        <f>'5 VALORACIÓN DEL CONTROL'!I185</f>
        <v xml:space="preserve">  </v>
      </c>
      <c r="H159" s="506">
        <f>'5 VALORACIÓN DEL CONTROL'!P185</f>
        <v>0</v>
      </c>
      <c r="I159" s="506" t="str">
        <f>'5 VALORACIÓN DEL CONTROL'!S185</f>
        <v/>
      </c>
      <c r="J159" s="515"/>
      <c r="K159" s="515"/>
      <c r="L159" s="504"/>
      <c r="M159" s="504"/>
      <c r="N159" s="504"/>
    </row>
    <row r="160" spans="1:14" s="62" customFormat="1" ht="15" hidden="1" customHeight="1" x14ac:dyDescent="0.25">
      <c r="A160" s="516"/>
      <c r="B160" s="516"/>
      <c r="C160" s="516"/>
      <c r="D160" s="516"/>
      <c r="E160" s="516"/>
      <c r="F160" s="505">
        <v>4</v>
      </c>
      <c r="G160" s="505" t="str">
        <f>'5 VALORACIÓN DEL CONTROL'!I186</f>
        <v xml:space="preserve">  </v>
      </c>
      <c r="H160" s="506">
        <f>'5 VALORACIÓN DEL CONTROL'!P186</f>
        <v>0</v>
      </c>
      <c r="I160" s="506" t="str">
        <f>'5 VALORACIÓN DEL CONTROL'!S186</f>
        <v/>
      </c>
      <c r="J160" s="516"/>
      <c r="K160" s="516"/>
      <c r="L160" s="504"/>
      <c r="M160" s="504"/>
      <c r="N160" s="504"/>
    </row>
    <row r="161" spans="1:14" s="62" customFormat="1" ht="133.5" customHeight="1" x14ac:dyDescent="0.25">
      <c r="A161" s="514" t="str">
        <f>'2 CONTEXTO E IDENTIFICACIÓN'!A38</f>
        <v>R3GCT</v>
      </c>
      <c r="B161" s="514" t="s">
        <v>854</v>
      </c>
      <c r="C161" s="514" t="str">
        <f>'2 CONTEXTO E IDENTIFICACIÓN'!E38</f>
        <v>Posibilidad de afectación reputacional y económica por multa y/o sancion de entes de control  debido a la presentación extemporanea y/o con falencias en los reportes enviados a la dirección financiera para posterior cargue en en el aplicativo SIVICOF y SIDEAP</v>
      </c>
      <c r="D161" s="514" t="s">
        <v>863</v>
      </c>
      <c r="E161" s="514" t="str">
        <f>'4 MAPA CALOR INHERENTE'!E37</f>
        <v>Alto</v>
      </c>
      <c r="F161" s="505">
        <v>5</v>
      </c>
      <c r="G161" s="505" t="str">
        <f>'5 VALORACIÓN DEL CONTROL'!I187</f>
        <v>El profesional de las unidades ejecutoras  verifica  mensualmente, que la información contractual y presupuestal sea consistente entre las diferentes fuentes y repositorios de información (SICAPITAL, SIGA, SECOP II). 
En caso de identificar inconsistencias o ausencias de información, se solicita  via correo electrónico a los responsables de la ejecución contractual para que se realice el cargue de la información.
Como evidencia de ejecución del control se entrega archivo Excel que refleja esta verificación y/o correos electrónicos con las solicitud de ajustes o diligenciamiento de información a las áreas junto con el correo electrónico de reporte al área financiera
El cargue de la evidencia será trimestral</v>
      </c>
      <c r="H161" s="506" t="str">
        <f>'5 VALORACIÓN DEL CONTROL'!P187</f>
        <v>Mensual</v>
      </c>
      <c r="I161" s="506">
        <f>'5 VALORACIÓN DEL CONTROL'!S187</f>
        <v>0.4</v>
      </c>
      <c r="J161" s="514" t="str">
        <f>'6 MAPA CALOR RESIDUAL'!G37</f>
        <v>Alto</v>
      </c>
      <c r="K161" s="514" t="s">
        <v>864</v>
      </c>
      <c r="L161" s="505" t="s">
        <v>26</v>
      </c>
      <c r="M161" s="505" t="s">
        <v>26</v>
      </c>
      <c r="N161" s="505" t="s">
        <v>26</v>
      </c>
    </row>
    <row r="162" spans="1:14" s="62" customFormat="1" ht="15" hidden="1" customHeight="1" x14ac:dyDescent="0.25">
      <c r="A162" s="515"/>
      <c r="B162" s="515"/>
      <c r="C162" s="515"/>
      <c r="D162" s="515"/>
      <c r="E162" s="515"/>
      <c r="F162" s="505">
        <v>6</v>
      </c>
      <c r="G162" s="505" t="str">
        <f>'5 VALORACIÓN DEL CONTROL'!I188</f>
        <v xml:space="preserve">  </v>
      </c>
      <c r="H162" s="506">
        <f>'5 VALORACIÓN DEL CONTROL'!P188</f>
        <v>0</v>
      </c>
      <c r="I162" s="506" t="str">
        <f>'5 VALORACIÓN DEL CONTROL'!S188</f>
        <v/>
      </c>
      <c r="J162" s="515"/>
      <c r="K162" s="515"/>
      <c r="L162" s="504"/>
      <c r="M162" s="504"/>
      <c r="N162" s="504"/>
    </row>
    <row r="163" spans="1:14" s="62" customFormat="1" ht="15" hidden="1" customHeight="1" x14ac:dyDescent="0.25">
      <c r="A163" s="515"/>
      <c r="B163" s="515"/>
      <c r="C163" s="515"/>
      <c r="D163" s="515"/>
      <c r="E163" s="515"/>
      <c r="F163" s="505">
        <v>1</v>
      </c>
      <c r="G163" s="505" t="str">
        <f>'5 VALORACIÓN DEL CONTROL'!I189</f>
        <v xml:space="preserve">  </v>
      </c>
      <c r="H163" s="506">
        <f>'5 VALORACIÓN DEL CONTROL'!P189</f>
        <v>0</v>
      </c>
      <c r="I163" s="506" t="str">
        <f>'5 VALORACIÓN DEL CONTROL'!S189</f>
        <v/>
      </c>
      <c r="J163" s="515"/>
      <c r="K163" s="515"/>
      <c r="L163" s="504"/>
      <c r="M163" s="504"/>
      <c r="N163" s="504"/>
    </row>
    <row r="164" spans="1:14" s="62" customFormat="1" ht="15" hidden="1" customHeight="1" x14ac:dyDescent="0.25">
      <c r="A164" s="515"/>
      <c r="B164" s="515"/>
      <c r="C164" s="515"/>
      <c r="D164" s="515"/>
      <c r="E164" s="515"/>
      <c r="F164" s="505">
        <v>2</v>
      </c>
      <c r="G164" s="505" t="str">
        <f>'5 VALORACIÓN DEL CONTROL'!I190</f>
        <v xml:space="preserve">  </v>
      </c>
      <c r="H164" s="506">
        <f>'5 VALORACIÓN DEL CONTROL'!P190</f>
        <v>0</v>
      </c>
      <c r="I164" s="506" t="str">
        <f>'5 VALORACIÓN DEL CONTROL'!S190</f>
        <v/>
      </c>
      <c r="J164" s="515"/>
      <c r="K164" s="515"/>
      <c r="L164" s="504"/>
      <c r="M164" s="504"/>
      <c r="N164" s="504"/>
    </row>
    <row r="165" spans="1:14" s="62" customFormat="1" ht="15" hidden="1" customHeight="1" x14ac:dyDescent="0.25">
      <c r="A165" s="515"/>
      <c r="B165" s="515"/>
      <c r="C165" s="515"/>
      <c r="D165" s="515"/>
      <c r="E165" s="515"/>
      <c r="F165" s="505">
        <v>3</v>
      </c>
      <c r="G165" s="505" t="str">
        <f>'5 VALORACIÓN DEL CONTROL'!I191</f>
        <v xml:space="preserve">  </v>
      </c>
      <c r="H165" s="506">
        <f>'5 VALORACIÓN DEL CONTROL'!P191</f>
        <v>0</v>
      </c>
      <c r="I165" s="506" t="str">
        <f>'5 VALORACIÓN DEL CONTROL'!S191</f>
        <v/>
      </c>
      <c r="J165" s="515"/>
      <c r="K165" s="515"/>
      <c r="L165" s="504"/>
      <c r="M165" s="504"/>
      <c r="N165" s="504"/>
    </row>
    <row r="166" spans="1:14" s="62" customFormat="1" ht="15" hidden="1" customHeight="1" x14ac:dyDescent="0.25">
      <c r="A166" s="516"/>
      <c r="B166" s="516"/>
      <c r="C166" s="516"/>
      <c r="D166" s="516"/>
      <c r="E166" s="516"/>
      <c r="F166" s="505">
        <v>4</v>
      </c>
      <c r="G166" s="505" t="str">
        <f>'5 VALORACIÓN DEL CONTROL'!I192</f>
        <v xml:space="preserve">  </v>
      </c>
      <c r="H166" s="506">
        <f>'5 VALORACIÓN DEL CONTROL'!P192</f>
        <v>0</v>
      </c>
      <c r="I166" s="506" t="str">
        <f>'5 VALORACIÓN DEL CONTROL'!S192</f>
        <v/>
      </c>
      <c r="J166" s="516"/>
      <c r="K166" s="516"/>
      <c r="L166" s="504"/>
      <c r="M166" s="504"/>
      <c r="N166" s="504"/>
    </row>
    <row r="167" spans="1:14" s="62" customFormat="1" ht="133.5" customHeight="1" x14ac:dyDescent="0.25">
      <c r="A167" s="514" t="str">
        <f>'2 CONTEXTO E IDENTIFICACIÓN'!A39</f>
        <v>R4GCT</v>
      </c>
      <c r="B167" s="514" t="s">
        <v>854</v>
      </c>
      <c r="C167" s="514" t="str">
        <f>'2 CONTEXTO E IDENTIFICACIÓN'!E39</f>
        <v xml:space="preserve">Posibilidad de afectación reputacional y económica por sanciones o multas de entes de control  debido a demoras en la adquisicion de los bienes y servicios requeridos </v>
      </c>
      <c r="D167" s="514" t="s">
        <v>863</v>
      </c>
      <c r="E167" s="514" t="str">
        <f>'4 MAPA CALOR INHERENTE'!E38</f>
        <v>Extremo</v>
      </c>
      <c r="F167" s="505">
        <v>5</v>
      </c>
      <c r="G167" s="505" t="str">
        <f>'5 VALORACIÓN DEL CONTROL'!I193</f>
        <v>El (la) Director(a) Juridica y Contractual  verifica   mensualmente el cumplimiento de los procesos programados  en el plan anual de adquisiciones vs los procesos radicados en la unidad ejecutora 1 con el fin de detectar las necesidades que se encuentran pendientes por radicar ante la dirección jurídica y contractual. En caso de desviaciones al control, en el memorando se dejara trazabilidad que las áreas están dando cumplimiento a lo establecido en el PAA. Como soporte de ejecución del control se adjuntan memorandos de alerta a los gerentes de proyecto.
El cargue de la evidencia será trimestral</v>
      </c>
      <c r="H167" s="506" t="str">
        <f>'5 VALORACIÓN DEL CONTROL'!P193</f>
        <v>Mensual</v>
      </c>
      <c r="I167" s="506">
        <f>'5 VALORACIÓN DEL CONTROL'!S193</f>
        <v>0.3</v>
      </c>
      <c r="J167" s="514" t="str">
        <f>'6 MAPA CALOR RESIDUAL'!G38</f>
        <v>Extremo</v>
      </c>
      <c r="K167" s="514" t="s">
        <v>864</v>
      </c>
      <c r="L167" s="505" t="s">
        <v>26</v>
      </c>
      <c r="M167" s="505" t="s">
        <v>26</v>
      </c>
      <c r="N167" s="505" t="s">
        <v>26</v>
      </c>
    </row>
    <row r="168" spans="1:14" s="62" customFormat="1" ht="133.5" customHeight="1" x14ac:dyDescent="0.25">
      <c r="A168" s="515"/>
      <c r="B168" s="515"/>
      <c r="C168" s="515"/>
      <c r="D168" s="515"/>
      <c r="E168" s="515"/>
      <c r="F168" s="505">
        <v>6</v>
      </c>
      <c r="G168" s="505" t="str">
        <f>'5 VALORACIÓN DEL CONTROL'!I194</f>
        <v>El Subsecretario(a) de Inversiones y Fortalecimiento de Capacidades Operativas, La Dirección Técnica, Dirección de Operaciones y Dirección de Bienes  verifica  mensualmente los procesos programados en el plan anual de adquisiciones -PAA de la vigencia  respecto a los procesos que son de su competencia  el cual se evidencia con actas de reunión y/o memorandos y/o bases de seguimiento. En caso de alertas se remitirá el comunicado al cliente o área solicitante.
El cargue de las evidencias se hará de manera trimestral.</v>
      </c>
      <c r="H168" s="506" t="str">
        <f>'5 VALORACIÓN DEL CONTROL'!P194</f>
        <v>Mensual</v>
      </c>
      <c r="I168" s="506">
        <f>'5 VALORACIÓN DEL CONTROL'!S194</f>
        <v>0.3</v>
      </c>
      <c r="J168" s="515"/>
      <c r="K168" s="515"/>
      <c r="L168" s="505" t="s">
        <v>26</v>
      </c>
      <c r="M168" s="505" t="s">
        <v>26</v>
      </c>
      <c r="N168" s="505" t="s">
        <v>26</v>
      </c>
    </row>
    <row r="169" spans="1:14" s="62" customFormat="1" ht="15" hidden="1" customHeight="1" x14ac:dyDescent="0.25">
      <c r="A169" s="515"/>
      <c r="B169" s="515"/>
      <c r="C169" s="515"/>
      <c r="D169" s="515"/>
      <c r="E169" s="515"/>
      <c r="F169" s="505">
        <v>1</v>
      </c>
      <c r="G169" s="505" t="str">
        <f>'5 VALORACIÓN DEL CONTROL'!I195</f>
        <v xml:space="preserve">  </v>
      </c>
      <c r="H169" s="506">
        <f>'5 VALORACIÓN DEL CONTROL'!P195</f>
        <v>0</v>
      </c>
      <c r="I169" s="506" t="str">
        <f>'5 VALORACIÓN DEL CONTROL'!S195</f>
        <v/>
      </c>
      <c r="J169" s="515"/>
      <c r="K169" s="515"/>
      <c r="L169" s="504"/>
      <c r="M169" s="504"/>
      <c r="N169" s="504"/>
    </row>
    <row r="170" spans="1:14" s="62" customFormat="1" ht="15" hidden="1" customHeight="1" x14ac:dyDescent="0.25">
      <c r="A170" s="515"/>
      <c r="B170" s="515"/>
      <c r="C170" s="515"/>
      <c r="D170" s="515"/>
      <c r="E170" s="515"/>
      <c r="F170" s="505">
        <v>2</v>
      </c>
      <c r="G170" s="505" t="str">
        <f>'5 VALORACIÓN DEL CONTROL'!I196</f>
        <v xml:space="preserve">  </v>
      </c>
      <c r="H170" s="506">
        <f>'5 VALORACIÓN DEL CONTROL'!P196</f>
        <v>0</v>
      </c>
      <c r="I170" s="506" t="str">
        <f>'5 VALORACIÓN DEL CONTROL'!S196</f>
        <v/>
      </c>
      <c r="J170" s="515"/>
      <c r="K170" s="515"/>
      <c r="L170" s="504"/>
      <c r="M170" s="504"/>
      <c r="N170" s="504"/>
    </row>
    <row r="171" spans="1:14" s="62" customFormat="1" ht="15" hidden="1" customHeight="1" x14ac:dyDescent="0.25">
      <c r="A171" s="515"/>
      <c r="B171" s="515"/>
      <c r="C171" s="515"/>
      <c r="D171" s="515"/>
      <c r="E171" s="515"/>
      <c r="F171" s="505">
        <v>3</v>
      </c>
      <c r="G171" s="505" t="str">
        <f>'5 VALORACIÓN DEL CONTROL'!I197</f>
        <v xml:space="preserve">  </v>
      </c>
      <c r="H171" s="506">
        <f>'5 VALORACIÓN DEL CONTROL'!P197</f>
        <v>0</v>
      </c>
      <c r="I171" s="506" t="str">
        <f>'5 VALORACIÓN DEL CONTROL'!S197</f>
        <v/>
      </c>
      <c r="J171" s="515"/>
      <c r="K171" s="515"/>
      <c r="L171" s="504"/>
      <c r="M171" s="504"/>
      <c r="N171" s="504"/>
    </row>
    <row r="172" spans="1:14" s="62" customFormat="1" ht="15" hidden="1" customHeight="1" x14ac:dyDescent="0.25">
      <c r="A172" s="516"/>
      <c r="B172" s="516"/>
      <c r="C172" s="516"/>
      <c r="D172" s="516"/>
      <c r="E172" s="516"/>
      <c r="F172" s="505">
        <v>4</v>
      </c>
      <c r="G172" s="505" t="str">
        <f>'5 VALORACIÓN DEL CONTROL'!I198</f>
        <v xml:space="preserve">  </v>
      </c>
      <c r="H172" s="506">
        <f>'5 VALORACIÓN DEL CONTROL'!P198</f>
        <v>0</v>
      </c>
      <c r="I172" s="506" t="str">
        <f>'5 VALORACIÓN DEL CONTROL'!S198</f>
        <v/>
      </c>
      <c r="J172" s="516"/>
      <c r="K172" s="516"/>
      <c r="L172" s="504"/>
      <c r="M172" s="504"/>
      <c r="N172" s="504"/>
    </row>
    <row r="173" spans="1:14" s="62" customFormat="1" ht="133.5" customHeight="1" x14ac:dyDescent="0.25">
      <c r="A173" s="514" t="str">
        <f>'2 CONTEXTO E IDENTIFICACIÓN'!A40</f>
        <v>R5GCT</v>
      </c>
      <c r="B173" s="514" t="s">
        <v>854</v>
      </c>
      <c r="C173" s="514" t="str">
        <f>'2 CONTEXTO E IDENTIFICACIÓN'!E40</f>
        <v xml:space="preserve">Posibilidad de afectación reputacional y económica por multa y/o sancion o de un ente de control  y/o quejas de un grupo de valor  debido al incumplimiento en la ejecucion de los contratos </v>
      </c>
      <c r="D173" s="514" t="s">
        <v>863</v>
      </c>
      <c r="E173" s="514" t="str">
        <f>'4 MAPA CALOR INHERENTE'!E38</f>
        <v>Extremo</v>
      </c>
      <c r="F173" s="505">
        <v>5</v>
      </c>
      <c r="G173" s="505" t="str">
        <f>'5 VALORACIÓN DEL CONTROL'!I199</f>
        <v>Los profesionales asignados de las unidades ejecutoras  verifican   semestralmente el conocimiento adquirido a través de evaluaciones producto de las capacitaciones sobre supervisión contractual. En caso de que el promedio de evaluaciones sea menor de lo aceptable, se reagendará reunión con lo(s) supervisores donde se requiera fortalecer el conocimiento. Como evidencia de ejecución del control se adjunta el reporte consolidado de las evaluaciones.</v>
      </c>
      <c r="H173" s="506" t="str">
        <f>'5 VALORACIÓN DEL CONTROL'!P199</f>
        <v>Semestral</v>
      </c>
      <c r="I173" s="506">
        <f>'5 VALORACIÓN DEL CONTROL'!S199</f>
        <v>0.4</v>
      </c>
      <c r="J173" s="514" t="str">
        <f>'6 MAPA CALOR RESIDUAL'!G39</f>
        <v>Extremo</v>
      </c>
      <c r="K173" s="514" t="s">
        <v>864</v>
      </c>
      <c r="L173" s="505" t="s">
        <v>26</v>
      </c>
      <c r="M173" s="505" t="s">
        <v>26</v>
      </c>
      <c r="N173" s="505" t="s">
        <v>26</v>
      </c>
    </row>
    <row r="174" spans="1:14" s="62" customFormat="1" ht="15" hidden="1" customHeight="1" x14ac:dyDescent="0.25">
      <c r="A174" s="515"/>
      <c r="B174" s="515"/>
      <c r="C174" s="515"/>
      <c r="D174" s="515"/>
      <c r="E174" s="515"/>
      <c r="F174" s="505">
        <v>6</v>
      </c>
      <c r="G174" s="505" t="str">
        <f>'5 VALORACIÓN DEL CONTROL'!I200</f>
        <v xml:space="preserve">  </v>
      </c>
      <c r="H174" s="506">
        <f>'5 VALORACIÓN DEL CONTROL'!P200</f>
        <v>0</v>
      </c>
      <c r="I174" s="506" t="str">
        <f>'5 VALORACIÓN DEL CONTROL'!S200</f>
        <v/>
      </c>
      <c r="J174" s="515"/>
      <c r="K174" s="515"/>
      <c r="L174" s="504"/>
      <c r="M174" s="504"/>
      <c r="N174" s="504"/>
    </row>
    <row r="175" spans="1:14" s="62" customFormat="1" ht="15" hidden="1" customHeight="1" x14ac:dyDescent="0.25">
      <c r="A175" s="515"/>
      <c r="B175" s="515"/>
      <c r="C175" s="515"/>
      <c r="D175" s="515"/>
      <c r="E175" s="515"/>
      <c r="F175" s="505">
        <v>1</v>
      </c>
      <c r="G175" s="505" t="str">
        <f>'5 VALORACIÓN DEL CONTROL'!I201</f>
        <v xml:space="preserve">  </v>
      </c>
      <c r="H175" s="506">
        <f>'5 VALORACIÓN DEL CONTROL'!P201</f>
        <v>0</v>
      </c>
      <c r="I175" s="506" t="str">
        <f>'5 VALORACIÓN DEL CONTROL'!S201</f>
        <v/>
      </c>
      <c r="J175" s="515"/>
      <c r="K175" s="515"/>
      <c r="L175" s="504"/>
      <c r="M175" s="504"/>
      <c r="N175" s="504"/>
    </row>
    <row r="176" spans="1:14" s="62" customFormat="1" ht="15" hidden="1" customHeight="1" x14ac:dyDescent="0.25">
      <c r="A176" s="515"/>
      <c r="B176" s="515"/>
      <c r="C176" s="515"/>
      <c r="D176" s="515"/>
      <c r="E176" s="515"/>
      <c r="F176" s="505">
        <v>2</v>
      </c>
      <c r="G176" s="505" t="str">
        <f>'5 VALORACIÓN DEL CONTROL'!I202</f>
        <v xml:space="preserve">  </v>
      </c>
      <c r="H176" s="506">
        <f>'5 VALORACIÓN DEL CONTROL'!P202</f>
        <v>0</v>
      </c>
      <c r="I176" s="506" t="str">
        <f>'5 VALORACIÓN DEL CONTROL'!S202</f>
        <v/>
      </c>
      <c r="J176" s="515"/>
      <c r="K176" s="515"/>
      <c r="L176" s="504"/>
      <c r="M176" s="504"/>
      <c r="N176" s="504"/>
    </row>
    <row r="177" spans="1:14" s="62" customFormat="1" ht="15" hidden="1" customHeight="1" x14ac:dyDescent="0.25">
      <c r="A177" s="515"/>
      <c r="B177" s="515"/>
      <c r="C177" s="515"/>
      <c r="D177" s="515"/>
      <c r="E177" s="515"/>
      <c r="F177" s="505">
        <v>1</v>
      </c>
      <c r="G177" s="505" t="str">
        <f>'5 VALORACIÓN DEL CONTROL'!I203</f>
        <v xml:space="preserve">  </v>
      </c>
      <c r="H177" s="506">
        <f>'5 VALORACIÓN DEL CONTROL'!P203</f>
        <v>0</v>
      </c>
      <c r="I177" s="506" t="str">
        <f>'5 VALORACIÓN DEL CONTROL'!S203</f>
        <v/>
      </c>
      <c r="J177" s="515"/>
      <c r="K177" s="515"/>
      <c r="L177" s="504"/>
      <c r="M177" s="504"/>
      <c r="N177" s="504"/>
    </row>
    <row r="178" spans="1:14" s="62" customFormat="1" ht="15" hidden="1" customHeight="1" x14ac:dyDescent="0.25">
      <c r="A178" s="516"/>
      <c r="B178" s="516"/>
      <c r="C178" s="516"/>
      <c r="D178" s="516"/>
      <c r="E178" s="516"/>
      <c r="F178" s="505">
        <v>2</v>
      </c>
      <c r="G178" s="505" t="str">
        <f>'5 VALORACIÓN DEL CONTROL'!I204</f>
        <v xml:space="preserve">  </v>
      </c>
      <c r="H178" s="506">
        <f>'5 VALORACIÓN DEL CONTROL'!P204</f>
        <v>0</v>
      </c>
      <c r="I178" s="506" t="str">
        <f>'5 VALORACIÓN DEL CONTROL'!S204</f>
        <v/>
      </c>
      <c r="J178" s="516"/>
      <c r="K178" s="516"/>
      <c r="L178" s="504"/>
      <c r="M178" s="504"/>
      <c r="N178" s="504"/>
    </row>
    <row r="179" spans="1:14" s="62" customFormat="1" ht="133.5" customHeight="1" x14ac:dyDescent="0.25">
      <c r="A179" s="514" t="str">
        <f>'2 CONTEXTO E IDENTIFICACIÓN'!A41</f>
        <v>R1GJ</v>
      </c>
      <c r="B179" s="514" t="s">
        <v>855</v>
      </c>
      <c r="C179" s="514" t="str">
        <f>'2 CONTEXTO E IDENTIFICACIÓN'!E41</f>
        <v>Posibilidad de afectación reputacional por sanciones administrativas  debido al incumplimiento en la respuesta a requerimientos asociados a los procesos judiciales y acciones constitucionales</v>
      </c>
      <c r="D179" s="514" t="s">
        <v>863</v>
      </c>
      <c r="E179" s="514" t="str">
        <f>'4 MAPA CALOR INHERENTE'!E40</f>
        <v>Alto</v>
      </c>
      <c r="F179" s="505">
        <v>3</v>
      </c>
      <c r="G179" s="505" t="str">
        <f>'5 VALORACIÓN DEL CONTROL'!I205</f>
        <v>El profesional asignado  verifica mensualmente el estado de las contestaciones, como evidencia de ejecución del control se cuenta con el reporte generado por el sistema SIPROJWEB que refleja el estado de las contestaciones.
En caso de identificar contestaciones vencidas, se realizará la alerta al abogado asignado, como evidencia de la desviación se cuenta con el correo electrónico o SIGA correspondiente.</v>
      </c>
      <c r="H179" s="506" t="str">
        <f>'5 VALORACIÓN DEL CONTROL'!P205</f>
        <v>Mensual</v>
      </c>
      <c r="I179" s="506">
        <f>'5 VALORACIÓN DEL CONTROL'!S205</f>
        <v>0.3</v>
      </c>
      <c r="J179" s="514" t="str">
        <f>'6 MAPA CALOR RESIDUAL'!G40</f>
        <v>Alto</v>
      </c>
      <c r="K179" s="514" t="s">
        <v>864</v>
      </c>
      <c r="L179" s="505" t="s">
        <v>26</v>
      </c>
      <c r="M179" s="505" t="s">
        <v>26</v>
      </c>
      <c r="N179" s="505" t="s">
        <v>26</v>
      </c>
    </row>
    <row r="180" spans="1:14" s="62" customFormat="1" ht="133.5" customHeight="1" x14ac:dyDescent="0.25">
      <c r="A180" s="515"/>
      <c r="B180" s="515"/>
      <c r="C180" s="515"/>
      <c r="D180" s="515"/>
      <c r="E180" s="515"/>
      <c r="F180" s="505">
        <v>4</v>
      </c>
      <c r="G180" s="505" t="str">
        <f>'5 VALORACIÓN DEL CONTROL'!I206</f>
        <v>El profesional asignado  verifica mensualmente que la contestación se encuentre radicada bajo los tiempos de ley, como evidencia de ejecución del control se cuenta con el reporte generado por el sistema SIPROJWEB que refleja el estado de las actuaciones.
En caso de identificar contestaciones vencidas, se realizará la alerta al abogado asignado para garantizar el cierre en el menor tiempo posible, como evidencia de la desviación se cuenta con el correo electrónico o SIGA correspondiente.</v>
      </c>
      <c r="H180" s="506" t="str">
        <f>'5 VALORACIÓN DEL CONTROL'!P206</f>
        <v>Mensual</v>
      </c>
      <c r="I180" s="506">
        <f>'5 VALORACIÓN DEL CONTROL'!S206</f>
        <v>0.3</v>
      </c>
      <c r="J180" s="515"/>
      <c r="K180" s="515"/>
      <c r="L180" s="505" t="s">
        <v>26</v>
      </c>
      <c r="M180" s="505" t="s">
        <v>26</v>
      </c>
      <c r="N180" s="505" t="s">
        <v>26</v>
      </c>
    </row>
    <row r="181" spans="1:14" s="62" customFormat="1" ht="15" hidden="1" customHeight="1" x14ac:dyDescent="0.25">
      <c r="A181" s="515"/>
      <c r="B181" s="515"/>
      <c r="C181" s="515"/>
      <c r="D181" s="515"/>
      <c r="E181" s="515"/>
      <c r="F181" s="505">
        <v>5</v>
      </c>
      <c r="G181" s="505" t="str">
        <f>'5 VALORACIÓN DEL CONTROL'!I207</f>
        <v xml:space="preserve">  </v>
      </c>
      <c r="H181" s="506">
        <f>'5 VALORACIÓN DEL CONTROL'!P207</f>
        <v>0</v>
      </c>
      <c r="I181" s="506" t="str">
        <f>'5 VALORACIÓN DEL CONTROL'!S207</f>
        <v/>
      </c>
      <c r="J181" s="515"/>
      <c r="K181" s="515"/>
      <c r="L181" s="504"/>
      <c r="M181" s="504"/>
      <c r="N181" s="504"/>
    </row>
    <row r="182" spans="1:14" s="62" customFormat="1" ht="15" hidden="1" customHeight="1" x14ac:dyDescent="0.25">
      <c r="A182" s="515"/>
      <c r="B182" s="515"/>
      <c r="C182" s="515"/>
      <c r="D182" s="515"/>
      <c r="E182" s="515"/>
      <c r="F182" s="505">
        <v>6</v>
      </c>
      <c r="G182" s="505" t="str">
        <f>'5 VALORACIÓN DEL CONTROL'!I208</f>
        <v xml:space="preserve">  </v>
      </c>
      <c r="H182" s="506">
        <f>'5 VALORACIÓN DEL CONTROL'!P208</f>
        <v>0</v>
      </c>
      <c r="I182" s="506" t="str">
        <f>'5 VALORACIÓN DEL CONTROL'!S208</f>
        <v/>
      </c>
      <c r="J182" s="515"/>
      <c r="K182" s="515"/>
      <c r="L182" s="504"/>
      <c r="M182" s="504"/>
      <c r="N182" s="504"/>
    </row>
    <row r="183" spans="1:14" s="62" customFormat="1" ht="15" hidden="1" customHeight="1" x14ac:dyDescent="0.25">
      <c r="A183" s="515"/>
      <c r="B183" s="515"/>
      <c r="C183" s="515"/>
      <c r="D183" s="515"/>
      <c r="E183" s="515"/>
      <c r="F183" s="505">
        <v>1</v>
      </c>
      <c r="G183" s="505" t="str">
        <f>'5 VALORACIÓN DEL CONTROL'!I209</f>
        <v xml:space="preserve">  </v>
      </c>
      <c r="H183" s="506">
        <f>'5 VALORACIÓN DEL CONTROL'!P209</f>
        <v>0</v>
      </c>
      <c r="I183" s="506" t="str">
        <f>'5 VALORACIÓN DEL CONTROL'!S209</f>
        <v/>
      </c>
      <c r="J183" s="515"/>
      <c r="K183" s="515"/>
      <c r="L183" s="504"/>
      <c r="M183" s="504"/>
      <c r="N183" s="504"/>
    </row>
    <row r="184" spans="1:14" s="62" customFormat="1" ht="15" hidden="1" customHeight="1" x14ac:dyDescent="0.25">
      <c r="A184" s="516"/>
      <c r="B184" s="516"/>
      <c r="C184" s="516"/>
      <c r="D184" s="516"/>
      <c r="E184" s="516"/>
      <c r="F184" s="505">
        <v>2</v>
      </c>
      <c r="G184" s="505" t="str">
        <f>'5 VALORACIÓN DEL CONTROL'!I210</f>
        <v xml:space="preserve">  </v>
      </c>
      <c r="H184" s="506">
        <f>'5 VALORACIÓN DEL CONTROL'!P210</f>
        <v>0</v>
      </c>
      <c r="I184" s="506" t="str">
        <f>'5 VALORACIÓN DEL CONTROL'!S210</f>
        <v/>
      </c>
      <c r="J184" s="516"/>
      <c r="K184" s="516"/>
      <c r="L184" s="504"/>
      <c r="M184" s="504"/>
      <c r="N184" s="504"/>
    </row>
    <row r="185" spans="1:14" s="62" customFormat="1" ht="133.5" customHeight="1" x14ac:dyDescent="0.25">
      <c r="A185" s="514" t="str">
        <f>'2 CONTEXTO E IDENTIFICACIÓN'!A42</f>
        <v>R1GI</v>
      </c>
      <c r="B185" s="514" t="s">
        <v>856</v>
      </c>
      <c r="C185" s="514" t="str">
        <f>'2 CONTEXTO E IDENTIFICACIÓN'!E42</f>
        <v>Posibilidad de afectación reputacional por quejas de grupos de valor o hallazgos de entes de control  debido a la desactualización de la información en la bodega de datos
insumo para análisis estadísticos.</v>
      </c>
      <c r="D185" s="514" t="s">
        <v>863</v>
      </c>
      <c r="E185" s="514" t="str">
        <f>'4 MAPA CALOR INHERENTE'!E41</f>
        <v>Alto</v>
      </c>
      <c r="F185" s="505">
        <v>3</v>
      </c>
      <c r="G185" s="505" t="str">
        <f>'5 VALORACIÓN DEL CONTROL'!I211</f>
        <v>El responsable asignado por el jefe de la OAIEE verifica mensualmente que la información requerida y proveniente de entidades externas, se encuentre contenida en la bodega de datos, como evidencia de ejecución del control se cuenta con el 
reporte del indicador No GI-2. 
Para los casos en que se encuentren inconsistencias en la información, se realizara la solicitud nuevamente a la entidad fuente, por parte del responsable de validar la estructura de los archivos recibidos. Como soporte queda el formato Control Entrada y Salida de Requerimientos de Información F-GI-581</v>
      </c>
      <c r="H185" s="506" t="str">
        <f>'5 VALORACIÓN DEL CONTROL'!P211</f>
        <v>Mensual</v>
      </c>
      <c r="I185" s="506">
        <f>'5 VALORACIÓN DEL CONTROL'!S211</f>
        <v>0.3</v>
      </c>
      <c r="J185" s="514" t="str">
        <f>'6 MAPA CALOR RESIDUAL'!G41</f>
        <v>Alto</v>
      </c>
      <c r="K185" s="514" t="s">
        <v>864</v>
      </c>
      <c r="L185" s="505" t="s">
        <v>26</v>
      </c>
      <c r="M185" s="505" t="s">
        <v>26</v>
      </c>
      <c r="N185" s="505" t="s">
        <v>26</v>
      </c>
    </row>
    <row r="186" spans="1:14" s="62" customFormat="1" ht="15" hidden="1" customHeight="1" x14ac:dyDescent="0.25">
      <c r="A186" s="515"/>
      <c r="B186" s="515"/>
      <c r="C186" s="515"/>
      <c r="D186" s="515"/>
      <c r="E186" s="515"/>
      <c r="F186" s="505">
        <v>4</v>
      </c>
      <c r="G186" s="505" t="str">
        <f>'5 VALORACIÓN DEL CONTROL'!I212</f>
        <v xml:space="preserve">  </v>
      </c>
      <c r="H186" s="506">
        <f>'5 VALORACIÓN DEL CONTROL'!P212</f>
        <v>0</v>
      </c>
      <c r="I186" s="506" t="str">
        <f>'5 VALORACIÓN DEL CONTROL'!S212</f>
        <v/>
      </c>
      <c r="J186" s="515"/>
      <c r="K186" s="515"/>
      <c r="L186" s="504"/>
      <c r="M186" s="504"/>
      <c r="N186" s="504"/>
    </row>
    <row r="187" spans="1:14" s="62" customFormat="1" ht="15" hidden="1" customHeight="1" x14ac:dyDescent="0.25">
      <c r="A187" s="515"/>
      <c r="B187" s="515"/>
      <c r="C187" s="515"/>
      <c r="D187" s="515"/>
      <c r="E187" s="515"/>
      <c r="F187" s="505">
        <v>5</v>
      </c>
      <c r="G187" s="505" t="str">
        <f>'5 VALORACIÓN DEL CONTROL'!I213</f>
        <v xml:space="preserve">  </v>
      </c>
      <c r="H187" s="506">
        <f>'5 VALORACIÓN DEL CONTROL'!P213</f>
        <v>0</v>
      </c>
      <c r="I187" s="506" t="str">
        <f>'5 VALORACIÓN DEL CONTROL'!S213</f>
        <v/>
      </c>
      <c r="J187" s="515"/>
      <c r="K187" s="515"/>
      <c r="L187" s="504"/>
      <c r="M187" s="504"/>
      <c r="N187" s="504"/>
    </row>
    <row r="188" spans="1:14" s="62" customFormat="1" ht="15" hidden="1" customHeight="1" x14ac:dyDescent="0.25">
      <c r="A188" s="515"/>
      <c r="B188" s="515"/>
      <c r="C188" s="515"/>
      <c r="D188" s="515"/>
      <c r="E188" s="515"/>
      <c r="F188" s="505">
        <v>6</v>
      </c>
      <c r="G188" s="505" t="str">
        <f>'5 VALORACIÓN DEL CONTROL'!I214</f>
        <v xml:space="preserve">  </v>
      </c>
      <c r="H188" s="506">
        <f>'5 VALORACIÓN DEL CONTROL'!P214</f>
        <v>0</v>
      </c>
      <c r="I188" s="506" t="str">
        <f>'5 VALORACIÓN DEL CONTROL'!S214</f>
        <v/>
      </c>
      <c r="J188" s="515"/>
      <c r="K188" s="515"/>
      <c r="L188" s="504"/>
      <c r="M188" s="504"/>
      <c r="N188" s="504"/>
    </row>
    <row r="189" spans="1:14" s="62" customFormat="1" ht="15" hidden="1" customHeight="1" x14ac:dyDescent="0.25">
      <c r="A189" s="515"/>
      <c r="B189" s="515"/>
      <c r="C189" s="515"/>
      <c r="D189" s="515"/>
      <c r="E189" s="515"/>
      <c r="F189" s="505">
        <v>1</v>
      </c>
      <c r="G189" s="505" t="str">
        <f>'5 VALORACIÓN DEL CONTROL'!I215</f>
        <v xml:space="preserve">  </v>
      </c>
      <c r="H189" s="506">
        <f>'5 VALORACIÓN DEL CONTROL'!P215</f>
        <v>0</v>
      </c>
      <c r="I189" s="506" t="str">
        <f>'5 VALORACIÓN DEL CONTROL'!S215</f>
        <v/>
      </c>
      <c r="J189" s="515"/>
      <c r="K189" s="515"/>
      <c r="L189" s="504"/>
      <c r="M189" s="504"/>
      <c r="N189" s="504"/>
    </row>
    <row r="190" spans="1:14" s="62" customFormat="1" ht="15" hidden="1" customHeight="1" x14ac:dyDescent="0.25">
      <c r="A190" s="516"/>
      <c r="B190" s="516"/>
      <c r="C190" s="516"/>
      <c r="D190" s="516"/>
      <c r="E190" s="516"/>
      <c r="F190" s="505">
        <v>2</v>
      </c>
      <c r="G190" s="505" t="str">
        <f>'5 VALORACIÓN DEL CONTROL'!I216</f>
        <v xml:space="preserve">  </v>
      </c>
      <c r="H190" s="506">
        <f>'5 VALORACIÓN DEL CONTROL'!P216</f>
        <v>0</v>
      </c>
      <c r="I190" s="506" t="str">
        <f>'5 VALORACIÓN DEL CONTROL'!S216</f>
        <v/>
      </c>
      <c r="J190" s="516"/>
      <c r="K190" s="516"/>
      <c r="L190" s="504"/>
      <c r="M190" s="504"/>
      <c r="N190" s="504"/>
    </row>
    <row r="191" spans="1:14" s="62" customFormat="1" ht="133.5" customHeight="1" x14ac:dyDescent="0.25">
      <c r="A191" s="514" t="str">
        <f>'2 CONTEXTO E IDENTIFICACIÓN'!A43</f>
        <v>R1SM</v>
      </c>
      <c r="B191" s="514" t="s">
        <v>857</v>
      </c>
      <c r="C191" s="514" t="str">
        <f>'2 CONTEXTO E IDENTIFICACIÓN'!E43</f>
        <v>Posibilidad de afectación reputacional por hallazgos a la entidad por parte de entes de control debido al incumplimiento de y/o inoportuna emision de los informes de ley contemplados en el Plan Anual de Auditoría</v>
      </c>
      <c r="D191" s="514" t="s">
        <v>863</v>
      </c>
      <c r="E191" s="514" t="str">
        <f>'4 MAPA CALOR INHERENTE'!E42</f>
        <v>Alto</v>
      </c>
      <c r="F191" s="505">
        <v>3</v>
      </c>
      <c r="G191" s="505" t="str">
        <f>'5 VALORACIÓN DEL CONTROL'!I217</f>
        <v>El Jefe de la Oficina de Control Interno  verifica a travez de reuniones mensuales, la ejecución de los informes de ley establecidos en el Plan Anual de Auditoría, solicitando solicitando a cada profesional informar las posibles limitantes que puedan afectar los tiempos establecidos para la entrega a la Jefatura de dicho informe. Lo anterior se registra en el Acta de reunión.
De identificarse limitantes, se solicitará la reprogramación de la fecha de entrega a la jefatura del informe de ley asignado. Lo anterior, será aprobado por la Jefatura, siempre y cuando no sobre pase la fecha de emisión establecida por la normatividad vigente, y se registrará en acta de reunión.</v>
      </c>
      <c r="H191" s="506" t="str">
        <f>'5 VALORACIÓN DEL CONTROL'!P217</f>
        <v>Mensual</v>
      </c>
      <c r="I191" s="506">
        <f>'5 VALORACIÓN DEL CONTROL'!S217</f>
        <v>0.4</v>
      </c>
      <c r="J191" s="514" t="str">
        <f>'6 MAPA CALOR RESIDUAL'!G42</f>
        <v>Alto</v>
      </c>
      <c r="K191" s="514" t="s">
        <v>864</v>
      </c>
      <c r="L191" s="505" t="s">
        <v>26</v>
      </c>
      <c r="M191" s="505" t="s">
        <v>26</v>
      </c>
      <c r="N191" s="505" t="s">
        <v>26</v>
      </c>
    </row>
    <row r="192" spans="1:14" s="62" customFormat="1" ht="133.5" customHeight="1" x14ac:dyDescent="0.25">
      <c r="A192" s="515"/>
      <c r="B192" s="515"/>
      <c r="C192" s="515"/>
      <c r="D192" s="515"/>
      <c r="E192" s="515"/>
      <c r="F192" s="505">
        <v>4</v>
      </c>
      <c r="G192" s="505" t="str">
        <f>'5 VALORACIÓN DEL CONTROL'!I218</f>
        <v>El Jefe de la Oficina de Control Interno  verifica cada vez que se requiera,  por medio de reuniones de seguimiento con los profesionales asignados, el estado de avance del informe de ley respecto de las fechas de entrega del informe a la jefatura. Lo que se registra en el acta de reunión.
De presentarse limitantes se establecerán las acciones pertinentes, garantizando que la la fecha de entrega del informe a la jefatura no sea menor a los 2 días hábiles al término que corresponda. Como evidencia se suscribirá el acta de reunión.</v>
      </c>
      <c r="H192" s="506" t="str">
        <f>'5 VALORACIÓN DEL CONTROL'!P218</f>
        <v>Cada vez que se Requiera</v>
      </c>
      <c r="I192" s="506">
        <f>'5 VALORACIÓN DEL CONTROL'!S218</f>
        <v>0.4</v>
      </c>
      <c r="J192" s="515"/>
      <c r="K192" s="515"/>
      <c r="L192" s="505" t="s">
        <v>26</v>
      </c>
      <c r="M192" s="505" t="s">
        <v>26</v>
      </c>
      <c r="N192" s="505" t="s">
        <v>26</v>
      </c>
    </row>
    <row r="193" spans="1:14" s="62" customFormat="1" ht="15" hidden="1" customHeight="1" x14ac:dyDescent="0.25">
      <c r="A193" s="515"/>
      <c r="B193" s="515"/>
      <c r="C193" s="515"/>
      <c r="D193" s="515"/>
      <c r="E193" s="515"/>
      <c r="F193" s="505">
        <v>5</v>
      </c>
      <c r="G193" s="505" t="str">
        <f>'5 VALORACIÓN DEL CONTROL'!I219</f>
        <v xml:space="preserve">  </v>
      </c>
      <c r="H193" s="506">
        <f>'5 VALORACIÓN DEL CONTROL'!P219</f>
        <v>0</v>
      </c>
      <c r="I193" s="506" t="str">
        <f>'5 VALORACIÓN DEL CONTROL'!S219</f>
        <v/>
      </c>
      <c r="J193" s="515"/>
      <c r="K193" s="515"/>
      <c r="L193" s="504"/>
      <c r="M193" s="504"/>
      <c r="N193" s="504"/>
    </row>
    <row r="194" spans="1:14" s="62" customFormat="1" ht="15" hidden="1" customHeight="1" x14ac:dyDescent="0.25">
      <c r="A194" s="515"/>
      <c r="B194" s="515"/>
      <c r="C194" s="515"/>
      <c r="D194" s="515"/>
      <c r="E194" s="515"/>
      <c r="F194" s="505">
        <v>6</v>
      </c>
      <c r="G194" s="505" t="str">
        <f>'5 VALORACIÓN DEL CONTROL'!I220</f>
        <v xml:space="preserve">  </v>
      </c>
      <c r="H194" s="506">
        <f>'5 VALORACIÓN DEL CONTROL'!P220</f>
        <v>0</v>
      </c>
      <c r="I194" s="506" t="str">
        <f>'5 VALORACIÓN DEL CONTROL'!S220</f>
        <v/>
      </c>
      <c r="J194" s="515"/>
      <c r="K194" s="515"/>
      <c r="L194" s="504"/>
      <c r="M194" s="504"/>
      <c r="N194" s="504"/>
    </row>
    <row r="195" spans="1:14" s="62" customFormat="1" ht="15" hidden="1" customHeight="1" x14ac:dyDescent="0.25">
      <c r="A195" s="515"/>
      <c r="B195" s="515"/>
      <c r="C195" s="515"/>
      <c r="D195" s="515"/>
      <c r="E195" s="515"/>
      <c r="F195" s="505">
        <v>1</v>
      </c>
      <c r="G195" s="505" t="str">
        <f>'5 VALORACIÓN DEL CONTROL'!I221</f>
        <v xml:space="preserve">  </v>
      </c>
      <c r="H195" s="506">
        <f>'5 VALORACIÓN DEL CONTROL'!P221</f>
        <v>0</v>
      </c>
      <c r="I195" s="506" t="str">
        <f>'5 VALORACIÓN DEL CONTROL'!S221</f>
        <v/>
      </c>
      <c r="J195" s="515"/>
      <c r="K195" s="515"/>
      <c r="L195" s="504"/>
      <c r="M195" s="504"/>
      <c r="N195" s="504"/>
    </row>
    <row r="196" spans="1:14" s="62" customFormat="1" ht="15" hidden="1" customHeight="1" x14ac:dyDescent="0.25">
      <c r="A196" s="516"/>
      <c r="B196" s="516"/>
      <c r="C196" s="516"/>
      <c r="D196" s="516"/>
      <c r="E196" s="516"/>
      <c r="F196" s="505">
        <v>2</v>
      </c>
      <c r="G196" s="505" t="str">
        <f>'5 VALORACIÓN DEL CONTROL'!I222</f>
        <v xml:space="preserve">  </v>
      </c>
      <c r="H196" s="506">
        <f>'5 VALORACIÓN DEL CONTROL'!P222</f>
        <v>0</v>
      </c>
      <c r="I196" s="506" t="str">
        <f>'5 VALORACIÓN DEL CONTROL'!S222</f>
        <v/>
      </c>
      <c r="J196" s="516"/>
      <c r="K196" s="516"/>
      <c r="L196" s="504"/>
      <c r="M196" s="504"/>
      <c r="N196" s="504"/>
    </row>
    <row r="197" spans="1:14" s="62" customFormat="1" ht="133.5" customHeight="1" x14ac:dyDescent="0.25">
      <c r="A197" s="514" t="str">
        <f>'2 CONTEXTO E IDENTIFICACIÓN'!A44</f>
        <v>R2SM</v>
      </c>
      <c r="B197" s="514" t="s">
        <v>857</v>
      </c>
      <c r="C197" s="514" t="str">
        <f>'2 CONTEXTO E IDENTIFICACIÓN'!E44</f>
        <v>Posibilidad de afectación reputacional por sanciones de entes de control o quejas de grupos de valor  debido a fallas en la planificación del ejercicio de auditoria por desconocimiento de normatividad aplicable.</v>
      </c>
      <c r="D197" s="514" t="s">
        <v>863</v>
      </c>
      <c r="E197" s="514" t="str">
        <f>'4 MAPA CALOR INHERENTE'!E43</f>
        <v>Alto</v>
      </c>
      <c r="F197" s="505">
        <v>1</v>
      </c>
      <c r="G197" s="505" t="str">
        <f>'5 VALORACIÓN DEL CONTROL'!I223</f>
        <v>El jefe de la Oficina de Control Interno  verifica cada vez que se requiera la inclusión de aspectos y criterios aplicables en el programa de auditoría interna, como evidencia de ejecución del control se cuenta con el formato F-SM-83 aprobado.
En caso de observaciones por parte de la Jefatura, se solicitarán, por medio de correo electrónico los ajustes a los que haya lugar, como evidencia de la desviación se cuenta con el correo electrónico de trazabilidad de ajustes requeridos y el formato F-SM-83 aprobado.</v>
      </c>
      <c r="H197" s="506" t="str">
        <f>'5 VALORACIÓN DEL CONTROL'!P223</f>
        <v>Cada vez que se Requiera</v>
      </c>
      <c r="I197" s="506">
        <f>'5 VALORACIÓN DEL CONTROL'!S223</f>
        <v>0.4</v>
      </c>
      <c r="J197" s="514" t="str">
        <f>'6 MAPA CALOR RESIDUAL'!G43</f>
        <v>Alto</v>
      </c>
      <c r="K197" s="514" t="s">
        <v>864</v>
      </c>
      <c r="L197" s="505" t="s">
        <v>26</v>
      </c>
      <c r="M197" s="505" t="s">
        <v>26</v>
      </c>
      <c r="N197" s="505" t="s">
        <v>26</v>
      </c>
    </row>
    <row r="198" spans="1:14" s="62" customFormat="1" ht="133.5" customHeight="1" x14ac:dyDescent="0.25">
      <c r="A198" s="515"/>
      <c r="B198" s="515"/>
      <c r="C198" s="515"/>
      <c r="D198" s="515"/>
      <c r="E198" s="515"/>
      <c r="F198" s="505">
        <v>2</v>
      </c>
      <c r="G198" s="505" t="str">
        <f>'5 VALORACIÓN DEL CONTROL'!I224</f>
        <v>El jefe de la Oficina de Control Interno  verifica mensualmente que las pruebas adelantadas y registradas en el formato F-SM-951 estén acorde con el objetivo de la auditoría y se esté ejecutando conforme la planificación del ejercicio auditor. Lo anterior, se documentará en el acta de reunión suscrita.
De identificarse aspectos y criterios que no se han evaluado en su totalidad, la jefatura solicitará se efectúen pruebas adicionales que permitan robustecer las verificaciones adelantadas, lo cual se documentará en el acta de reunión suscrita.</v>
      </c>
      <c r="H198" s="506" t="str">
        <f>'5 VALORACIÓN DEL CONTROL'!P224</f>
        <v>Mensual</v>
      </c>
      <c r="I198" s="506">
        <f>'5 VALORACIÓN DEL CONTROL'!S224</f>
        <v>0.3</v>
      </c>
      <c r="J198" s="515"/>
      <c r="K198" s="515"/>
      <c r="L198" s="505" t="s">
        <v>26</v>
      </c>
      <c r="M198" s="505" t="s">
        <v>26</v>
      </c>
      <c r="N198" s="505" t="s">
        <v>26</v>
      </c>
    </row>
    <row r="199" spans="1:14" s="62" customFormat="1" ht="133.5" customHeight="1" x14ac:dyDescent="0.25">
      <c r="A199" s="515"/>
      <c r="B199" s="515"/>
      <c r="C199" s="515"/>
      <c r="D199" s="515"/>
      <c r="E199" s="515"/>
      <c r="F199" s="505">
        <v>3</v>
      </c>
      <c r="G199" s="505" t="str">
        <f>'5 VALORACIÓN DEL CONTROL'!I225</f>
        <v>El jefe de la Oficina de Control Interno  verifica cada vez que se requiera que el informe preliminar de auditoría interna cumpla con los requisitos mínimos, como evidencia de ejecución del control se cuenta con el correo electrónico de revisión y/o aprobación del informe preliminar de auditoría.
 En caso de identificar observaciones, se solicitarán mediante correo electrónico los ajustes al equipo auditor para que proceda a verificar, ajustar y remitir nuevamente para revisión.</v>
      </c>
      <c r="H199" s="506" t="str">
        <f>'5 VALORACIÓN DEL CONTROL'!P225</f>
        <v>Cada vez que se Requiera</v>
      </c>
      <c r="I199" s="506">
        <f>'5 VALORACIÓN DEL CONTROL'!S225</f>
        <v>0.3</v>
      </c>
      <c r="J199" s="515"/>
      <c r="K199" s="515"/>
      <c r="L199" s="505" t="s">
        <v>26</v>
      </c>
      <c r="M199" s="505" t="s">
        <v>26</v>
      </c>
      <c r="N199" s="505" t="s">
        <v>26</v>
      </c>
    </row>
    <row r="200" spans="1:14" s="62" customFormat="1" ht="15" hidden="1" customHeight="1" x14ac:dyDescent="0.25">
      <c r="A200" s="515"/>
      <c r="B200" s="515"/>
      <c r="C200" s="515"/>
      <c r="D200" s="515"/>
      <c r="E200" s="515"/>
      <c r="F200" s="505">
        <v>4</v>
      </c>
      <c r="G200" s="505" t="str">
        <f>'5 VALORACIÓN DEL CONTROL'!I226</f>
        <v xml:space="preserve">  </v>
      </c>
      <c r="H200" s="506">
        <f>'5 VALORACIÓN DEL CONTROL'!P226</f>
        <v>0</v>
      </c>
      <c r="I200" s="506" t="str">
        <f>'5 VALORACIÓN DEL CONTROL'!S226</f>
        <v/>
      </c>
      <c r="J200" s="515"/>
      <c r="K200" s="515"/>
      <c r="L200" s="504"/>
      <c r="M200" s="504"/>
      <c r="N200" s="504"/>
    </row>
    <row r="201" spans="1:14" s="62" customFormat="1" ht="15" hidden="1" customHeight="1" x14ac:dyDescent="0.25">
      <c r="A201" s="515"/>
      <c r="B201" s="515"/>
      <c r="C201" s="515"/>
      <c r="D201" s="515"/>
      <c r="E201" s="515"/>
      <c r="F201" s="505">
        <v>5</v>
      </c>
      <c r="G201" s="505" t="str">
        <f>'5 VALORACIÓN DEL CONTROL'!I227</f>
        <v xml:space="preserve">  </v>
      </c>
      <c r="H201" s="506">
        <f>'5 VALORACIÓN DEL CONTROL'!P227</f>
        <v>0</v>
      </c>
      <c r="I201" s="506" t="str">
        <f>'5 VALORACIÓN DEL CONTROL'!S227</f>
        <v/>
      </c>
      <c r="J201" s="515"/>
      <c r="K201" s="515"/>
      <c r="L201" s="504"/>
      <c r="M201" s="504"/>
      <c r="N201" s="504"/>
    </row>
    <row r="202" spans="1:14" s="62" customFormat="1" ht="15" hidden="1" customHeight="1" x14ac:dyDescent="0.25">
      <c r="A202" s="516"/>
      <c r="B202" s="516"/>
      <c r="C202" s="516"/>
      <c r="D202" s="516"/>
      <c r="E202" s="516"/>
      <c r="F202" s="505">
        <v>6</v>
      </c>
      <c r="G202" s="505" t="str">
        <f>'5 VALORACIÓN DEL CONTROL'!I228</f>
        <v xml:space="preserve">  </v>
      </c>
      <c r="H202" s="506">
        <f>'5 VALORACIÓN DEL CONTROL'!P228</f>
        <v>0</v>
      </c>
      <c r="I202" s="506" t="str">
        <f>'5 VALORACIÓN DEL CONTROL'!S228</f>
        <v/>
      </c>
      <c r="J202" s="516"/>
      <c r="K202" s="516"/>
      <c r="L202" s="504"/>
      <c r="M202" s="504"/>
      <c r="N202" s="504"/>
    </row>
    <row r="203" spans="1:14" s="62" customFormat="1" ht="133.5" customHeight="1" x14ac:dyDescent="0.25">
      <c r="A203" s="514" t="str">
        <f>'2 CONTEXTO E IDENTIFICACIÓN'!A45</f>
        <v>R1GH</v>
      </c>
      <c r="B203" s="514" t="s">
        <v>858</v>
      </c>
      <c r="C203" s="514" t="str">
        <f>'2 CONTEXTO E IDENTIFICACIÓN'!E45</f>
        <v>Posibilidad de afectación reputacional y económica por sanciones y/o multas de entes de control y/o demandas debido al ingreso tardío, incompleto o con errores de las novedades administrativas al aplicativo de nómina.</v>
      </c>
      <c r="D203" s="514" t="s">
        <v>863</v>
      </c>
      <c r="E203" s="514" t="str">
        <f>'4 MAPA CALOR INHERENTE'!E44</f>
        <v>Alto</v>
      </c>
      <c r="F203" s="505">
        <v>1</v>
      </c>
      <c r="G203" s="505" t="str">
        <f>'5 VALORACIÓN DEL CONTROL'!I229</f>
        <v>Los profesionales de la Dirección de Gestión Humana asignados   verifican  mensualmente previo al cierre de novedades de nómina la incorporación oportuna, completa y coherente de las novedades administrativas en el aplicativo de nomina. Como evidencia de ejecución del control, se documenta con el acta de reunión de prenomina y el control de validación de novedades F-GH-1065.
En caso de identificarse debilidades en la incorporación de novedades en el aplicativo de nómina, se realiza solicitud de ajuste al profesional asignado; de lo cual queda como evidencia un correo electrónico o memorando.</v>
      </c>
      <c r="H203" s="506" t="str">
        <f>'5 VALORACIÓN DEL CONTROL'!P229</f>
        <v>Mensual</v>
      </c>
      <c r="I203" s="506">
        <f>'5 VALORACIÓN DEL CONTROL'!S229</f>
        <v>0.4</v>
      </c>
      <c r="J203" s="514" t="str">
        <f>'6 MAPA CALOR RESIDUAL'!G44</f>
        <v>Moderado</v>
      </c>
      <c r="K203" s="514" t="s">
        <v>864</v>
      </c>
      <c r="L203" s="505" t="s">
        <v>26</v>
      </c>
      <c r="M203" s="505" t="s">
        <v>26</v>
      </c>
      <c r="N203" s="505" t="s">
        <v>26</v>
      </c>
    </row>
    <row r="204" spans="1:14" s="62" customFormat="1" ht="133.5" customHeight="1" x14ac:dyDescent="0.25">
      <c r="A204" s="515"/>
      <c r="B204" s="515"/>
      <c r="C204" s="515"/>
      <c r="D204" s="515"/>
      <c r="E204" s="515"/>
      <c r="F204" s="505">
        <v>2</v>
      </c>
      <c r="G204" s="505" t="str">
        <f>'5 VALORACIÓN DEL CONTROL'!I230</f>
        <v xml:space="preserve">Los profesionales de la Dirección de Gestión Humana asignados   verifican  mensualmente si se recibieron solicitudes o reclamaciones por liquidación de nomina y generará los ajustes necesarios para incorporar la novedad en la siguiente liquidación de nómina, como evidencia de ejecución del control, se registra el formato F-GH-1065 con la aclaracion en la columna observaciones.
En caso de no identificarse errores posteriores al cierre o liquidación de nómina, se realizará el reporte de ejecución del control dando claridad sobre la no activacion del control correctivo para el periodo reportado </v>
      </c>
      <c r="H204" s="506" t="str">
        <f>'5 VALORACIÓN DEL CONTROL'!P230</f>
        <v>Mensual</v>
      </c>
      <c r="I204" s="506">
        <f>'5 VALORACIÓN DEL CONTROL'!S230</f>
        <v>0.25</v>
      </c>
      <c r="J204" s="515"/>
      <c r="K204" s="515"/>
      <c r="L204" s="505" t="s">
        <v>26</v>
      </c>
      <c r="M204" s="505" t="s">
        <v>26</v>
      </c>
      <c r="N204" s="505" t="s">
        <v>26</v>
      </c>
    </row>
    <row r="205" spans="1:14" s="62" customFormat="1" ht="15" hidden="1" customHeight="1" x14ac:dyDescent="0.25">
      <c r="A205" s="515"/>
      <c r="B205" s="515"/>
      <c r="C205" s="515"/>
      <c r="D205" s="515"/>
      <c r="E205" s="515"/>
      <c r="F205" s="505">
        <v>3</v>
      </c>
      <c r="G205" s="505" t="str">
        <f>'5 VALORACIÓN DEL CONTROL'!I231</f>
        <v xml:space="preserve">  </v>
      </c>
      <c r="H205" s="506">
        <f>'5 VALORACIÓN DEL CONTROL'!P231</f>
        <v>0</v>
      </c>
      <c r="I205" s="506" t="str">
        <f>'5 VALORACIÓN DEL CONTROL'!S231</f>
        <v/>
      </c>
      <c r="J205" s="515"/>
      <c r="K205" s="515"/>
      <c r="L205" s="504"/>
      <c r="M205" s="504"/>
      <c r="N205" s="504"/>
    </row>
    <row r="206" spans="1:14" s="62" customFormat="1" ht="15" hidden="1" customHeight="1" x14ac:dyDescent="0.25">
      <c r="A206" s="515"/>
      <c r="B206" s="515"/>
      <c r="C206" s="515"/>
      <c r="D206" s="515"/>
      <c r="E206" s="515"/>
      <c r="F206" s="505">
        <v>4</v>
      </c>
      <c r="G206" s="505" t="str">
        <f>'5 VALORACIÓN DEL CONTROL'!I232</f>
        <v xml:space="preserve">  </v>
      </c>
      <c r="H206" s="506">
        <f>'5 VALORACIÓN DEL CONTROL'!P232</f>
        <v>0</v>
      </c>
      <c r="I206" s="506" t="str">
        <f>'5 VALORACIÓN DEL CONTROL'!S232</f>
        <v/>
      </c>
      <c r="J206" s="515"/>
      <c r="K206" s="515"/>
      <c r="L206" s="504"/>
      <c r="M206" s="504"/>
      <c r="N206" s="504"/>
    </row>
    <row r="207" spans="1:14" s="62" customFormat="1" ht="15" hidden="1" customHeight="1" x14ac:dyDescent="0.25">
      <c r="A207" s="515"/>
      <c r="B207" s="515"/>
      <c r="C207" s="515"/>
      <c r="D207" s="515"/>
      <c r="E207" s="515"/>
      <c r="F207" s="505">
        <v>5</v>
      </c>
      <c r="G207" s="505" t="str">
        <f>'5 VALORACIÓN DEL CONTROL'!I233</f>
        <v xml:space="preserve">  </v>
      </c>
      <c r="H207" s="506">
        <f>'5 VALORACIÓN DEL CONTROL'!P233</f>
        <v>0</v>
      </c>
      <c r="I207" s="506" t="str">
        <f>'5 VALORACIÓN DEL CONTROL'!S233</f>
        <v/>
      </c>
      <c r="J207" s="515"/>
      <c r="K207" s="515"/>
      <c r="L207" s="504"/>
      <c r="M207" s="504"/>
      <c r="N207" s="504"/>
    </row>
    <row r="208" spans="1:14" s="62" customFormat="1" ht="15" hidden="1" customHeight="1" x14ac:dyDescent="0.25">
      <c r="A208" s="516"/>
      <c r="B208" s="516"/>
      <c r="C208" s="516"/>
      <c r="D208" s="516"/>
      <c r="E208" s="516"/>
      <c r="F208" s="505">
        <v>6</v>
      </c>
      <c r="G208" s="505" t="str">
        <f>'5 VALORACIÓN DEL CONTROL'!I234</f>
        <v xml:space="preserve">  </v>
      </c>
      <c r="H208" s="506">
        <f>'5 VALORACIÓN DEL CONTROL'!P234</f>
        <v>0</v>
      </c>
      <c r="I208" s="506" t="str">
        <f>'5 VALORACIÓN DEL CONTROL'!S234</f>
        <v/>
      </c>
      <c r="J208" s="516"/>
      <c r="K208" s="516"/>
      <c r="L208" s="504"/>
      <c r="M208" s="504"/>
      <c r="N208" s="504"/>
    </row>
    <row r="209" spans="1:14" s="62" customFormat="1" ht="133.5" customHeight="1" x14ac:dyDescent="0.25">
      <c r="A209" s="514" t="str">
        <f>'2 CONTEXTO E IDENTIFICACIÓN'!A46</f>
        <v>R2GH</v>
      </c>
      <c r="B209" s="514" t="s">
        <v>858</v>
      </c>
      <c r="C209" s="514" t="str">
        <f>'2 CONTEXTO E IDENTIFICACIÓN'!E46</f>
        <v>Posibilidad de afectación reputacional y económica por sanciones y/o multas de entes de control y/o demandas debido a fallas en el seguimiento a la ejecución de las actividades programadas en Plan de Trabajo de SGSST</v>
      </c>
      <c r="D209" s="514" t="s">
        <v>863</v>
      </c>
      <c r="E209" s="514" t="str">
        <f>'4 MAPA CALOR INHERENTE'!E45</f>
        <v>Alto</v>
      </c>
      <c r="F209" s="505">
        <v>1</v>
      </c>
      <c r="G209" s="505" t="str">
        <f>'5 VALORACIÓN DEL CONTROL'!I235</f>
        <v>El profesional designado como responsable del Sistema de Gestión de Seguridad y Salud en el Trabajo  verifica   trimestralmente el cumplimiento de la ejecución del Plan de Trabajo Anual de SG-SST.
Como evidencia de la ejecución del control, queda el “cronograma plan de trabajo de SG-SST” con sus respectivos soportes y correos de seguimiento por parte de la profesional responsable del SGSST.
En caso de evidenciar incumplimiento en la ejecución de las actividades se realizará la respectiva justificación y se realizará la reprogramación o cancelación, lo anterior previa aprobación por parte de la directora de Gestión Humana; como evidencia se carga el “cronograma plan de trabajo de SG-SST” con la justificación de la reprogramación de actividades y correo de aprobación remitido por la Dirección.</v>
      </c>
      <c r="H209" s="506" t="str">
        <f>'5 VALORACIÓN DEL CONTROL'!P235</f>
        <v>Trimestral</v>
      </c>
      <c r="I209" s="506">
        <f>'5 VALORACIÓN DEL CONTROL'!S235</f>
        <v>0.4</v>
      </c>
      <c r="J209" s="514" t="str">
        <f>'6 MAPA CALOR RESIDUAL'!G45</f>
        <v>Alto</v>
      </c>
      <c r="K209" s="514" t="s">
        <v>864</v>
      </c>
      <c r="L209" s="505" t="s">
        <v>26</v>
      </c>
      <c r="M209" s="505" t="s">
        <v>26</v>
      </c>
      <c r="N209" s="505" t="s">
        <v>26</v>
      </c>
    </row>
    <row r="210" spans="1:14" s="62" customFormat="1" ht="15" hidden="1" customHeight="1" x14ac:dyDescent="0.25">
      <c r="A210" s="515"/>
      <c r="B210" s="515"/>
      <c r="C210" s="515"/>
      <c r="D210" s="515"/>
      <c r="E210" s="515"/>
      <c r="F210" s="505">
        <v>2</v>
      </c>
      <c r="G210" s="505" t="str">
        <f>'5 VALORACIÓN DEL CONTROL'!I236</f>
        <v xml:space="preserve">  </v>
      </c>
      <c r="H210" s="506">
        <f>'5 VALORACIÓN DEL CONTROL'!P236</f>
        <v>0</v>
      </c>
      <c r="I210" s="506" t="str">
        <f>'5 VALORACIÓN DEL CONTROL'!S236</f>
        <v/>
      </c>
      <c r="J210" s="515"/>
      <c r="K210" s="515"/>
      <c r="L210" s="504"/>
      <c r="M210" s="504"/>
      <c r="N210" s="504"/>
    </row>
    <row r="211" spans="1:14" s="62" customFormat="1" ht="15" hidden="1" customHeight="1" x14ac:dyDescent="0.25">
      <c r="A211" s="515"/>
      <c r="B211" s="515"/>
      <c r="C211" s="515"/>
      <c r="D211" s="515"/>
      <c r="E211" s="515"/>
      <c r="F211" s="505">
        <v>3</v>
      </c>
      <c r="G211" s="505" t="str">
        <f>'5 VALORACIÓN DEL CONTROL'!I237</f>
        <v xml:space="preserve">  </v>
      </c>
      <c r="H211" s="506">
        <f>'5 VALORACIÓN DEL CONTROL'!P237</f>
        <v>0</v>
      </c>
      <c r="I211" s="506" t="str">
        <f>'5 VALORACIÓN DEL CONTROL'!S237</f>
        <v/>
      </c>
      <c r="J211" s="515"/>
      <c r="K211" s="515"/>
      <c r="L211" s="504"/>
      <c r="M211" s="504"/>
      <c r="N211" s="504"/>
    </row>
    <row r="212" spans="1:14" s="62" customFormat="1" ht="15" hidden="1" customHeight="1" x14ac:dyDescent="0.25">
      <c r="A212" s="515"/>
      <c r="B212" s="515"/>
      <c r="C212" s="515"/>
      <c r="D212" s="515"/>
      <c r="E212" s="515"/>
      <c r="F212" s="505">
        <v>4</v>
      </c>
      <c r="G212" s="505" t="str">
        <f>'5 VALORACIÓN DEL CONTROL'!I238</f>
        <v xml:space="preserve">  </v>
      </c>
      <c r="H212" s="506">
        <f>'5 VALORACIÓN DEL CONTROL'!P238</f>
        <v>0</v>
      </c>
      <c r="I212" s="506" t="str">
        <f>'5 VALORACIÓN DEL CONTROL'!S238</f>
        <v/>
      </c>
      <c r="J212" s="515"/>
      <c r="K212" s="515"/>
      <c r="L212" s="504"/>
      <c r="M212" s="504"/>
      <c r="N212" s="504"/>
    </row>
    <row r="213" spans="1:14" s="62" customFormat="1" ht="15" hidden="1" customHeight="1" x14ac:dyDescent="0.25">
      <c r="A213" s="515"/>
      <c r="B213" s="515"/>
      <c r="C213" s="515"/>
      <c r="D213" s="515"/>
      <c r="E213" s="515"/>
      <c r="F213" s="505">
        <v>5</v>
      </c>
      <c r="G213" s="505" t="str">
        <f>'5 VALORACIÓN DEL CONTROL'!I239</f>
        <v xml:space="preserve">  </v>
      </c>
      <c r="H213" s="506">
        <f>'5 VALORACIÓN DEL CONTROL'!P239</f>
        <v>0</v>
      </c>
      <c r="I213" s="506" t="str">
        <f>'5 VALORACIÓN DEL CONTROL'!S239</f>
        <v/>
      </c>
      <c r="J213" s="515"/>
      <c r="K213" s="515"/>
      <c r="L213" s="504"/>
      <c r="M213" s="504"/>
      <c r="N213" s="504"/>
    </row>
    <row r="214" spans="1:14" s="62" customFormat="1" ht="15" hidden="1" customHeight="1" x14ac:dyDescent="0.25">
      <c r="A214" s="516"/>
      <c r="B214" s="516"/>
      <c r="C214" s="516"/>
      <c r="D214" s="516"/>
      <c r="E214" s="516"/>
      <c r="F214" s="505">
        <v>6</v>
      </c>
      <c r="G214" s="505" t="str">
        <f>'5 VALORACIÓN DEL CONTROL'!I240</f>
        <v xml:space="preserve">  </v>
      </c>
      <c r="H214" s="506">
        <f>'5 VALORACIÓN DEL CONTROL'!P240</f>
        <v>0</v>
      </c>
      <c r="I214" s="506" t="str">
        <f>'5 VALORACIÓN DEL CONTROL'!S240</f>
        <v/>
      </c>
      <c r="J214" s="516"/>
      <c r="K214" s="516"/>
      <c r="L214" s="504"/>
      <c r="M214" s="504"/>
      <c r="N214" s="504"/>
    </row>
    <row r="215" spans="1:14" s="62" customFormat="1" ht="133.5" customHeight="1" x14ac:dyDescent="0.25">
      <c r="A215" s="514" t="str">
        <f>'2 CONTEXTO E IDENTIFICACIÓN'!A47</f>
        <v>R3GH</v>
      </c>
      <c r="B215" s="514" t="s">
        <v>858</v>
      </c>
      <c r="C215" s="514" t="str">
        <f>'2 CONTEXTO E IDENTIFICACIÓN'!E47</f>
        <v>Posibilidad de afectación reputacional por sanciones de entes de control debido al incumplimiento en la ejecución del Plan Estratégico del Talento Humano</v>
      </c>
      <c r="D215" s="514" t="s">
        <v>863</v>
      </c>
      <c r="E215" s="514" t="str">
        <f>'4 MAPA CALOR INHERENTE'!E46</f>
        <v>Moderado</v>
      </c>
      <c r="F215" s="505">
        <v>1</v>
      </c>
      <c r="G215" s="505" t="str">
        <f>'5 VALORACIÓN DEL CONTROL'!I241</f>
        <v>El profesional asignado de la Dirección de Gestión Humana  verifica  trimestralmente la ejecución del plan estratégico de talento humano haciendo uso de la "Matriz de Seguimiento al Programa Talento Humano en una Organización Saludable y POA - F-GH-850 - establecida para tal fin, como evidencia de ejecución del control se adjunta formato F-GH-850 diligenciado y el correo de reporte al director(a) de gestión humana.
En caso de evidenciar incumplimiento en la ejecución de las actividades programadas se realiza la reprogramación o modificación de la actividad, como evidencia queda el formato F-GH-850 "Matriz de Seguimiento al Programa Talento Humano en una Organización Saludable y POA" con la aclaracion de la actividad modificada (reprogramación y/o modificación).</v>
      </c>
      <c r="H215" s="506" t="str">
        <f>'5 VALORACIÓN DEL CONTROL'!P241</f>
        <v>Trimestral</v>
      </c>
      <c r="I215" s="506">
        <f>'5 VALORACIÓN DEL CONTROL'!S241</f>
        <v>0.4</v>
      </c>
      <c r="J215" s="514" t="str">
        <f>'6 MAPA CALOR RESIDUAL'!G46</f>
        <v>Moderado</v>
      </c>
      <c r="K215" s="514" t="s">
        <v>864</v>
      </c>
      <c r="L215" s="505" t="s">
        <v>26</v>
      </c>
      <c r="M215" s="505" t="s">
        <v>26</v>
      </c>
      <c r="N215" s="505" t="s">
        <v>26</v>
      </c>
    </row>
    <row r="216" spans="1:14" s="62" customFormat="1" ht="15" hidden="1" customHeight="1" x14ac:dyDescent="0.25">
      <c r="A216" s="515"/>
      <c r="B216" s="515"/>
      <c r="C216" s="515"/>
      <c r="D216" s="515"/>
      <c r="E216" s="515"/>
      <c r="F216" s="505">
        <v>2</v>
      </c>
      <c r="G216" s="505" t="str">
        <f>'5 VALORACIÓN DEL CONTROL'!I242</f>
        <v xml:space="preserve">  </v>
      </c>
      <c r="H216" s="506">
        <f>'5 VALORACIÓN DEL CONTROL'!P242</f>
        <v>0</v>
      </c>
      <c r="I216" s="506" t="str">
        <f>'5 VALORACIÓN DEL CONTROL'!S242</f>
        <v/>
      </c>
      <c r="J216" s="515"/>
      <c r="K216" s="515"/>
      <c r="L216" s="504"/>
      <c r="M216" s="504"/>
      <c r="N216" s="504"/>
    </row>
    <row r="217" spans="1:14" s="62" customFormat="1" ht="15" hidden="1" customHeight="1" x14ac:dyDescent="0.25">
      <c r="A217" s="515"/>
      <c r="B217" s="515"/>
      <c r="C217" s="515"/>
      <c r="D217" s="515"/>
      <c r="E217" s="515"/>
      <c r="F217" s="505">
        <v>1</v>
      </c>
      <c r="G217" s="505" t="str">
        <f>'5 VALORACIÓN DEL CONTROL'!I243</f>
        <v xml:space="preserve">  </v>
      </c>
      <c r="H217" s="506">
        <f>'5 VALORACIÓN DEL CONTROL'!P243</f>
        <v>0</v>
      </c>
      <c r="I217" s="506" t="str">
        <f>'5 VALORACIÓN DEL CONTROL'!S243</f>
        <v/>
      </c>
      <c r="J217" s="515"/>
      <c r="K217" s="515"/>
      <c r="L217" s="504"/>
      <c r="M217" s="504"/>
      <c r="N217" s="504"/>
    </row>
    <row r="218" spans="1:14" s="62" customFormat="1" ht="15" hidden="1" customHeight="1" x14ac:dyDescent="0.25">
      <c r="A218" s="515"/>
      <c r="B218" s="515"/>
      <c r="C218" s="515"/>
      <c r="D218" s="515"/>
      <c r="E218" s="515"/>
      <c r="F218" s="505">
        <v>2</v>
      </c>
      <c r="G218" s="505" t="str">
        <f>'5 VALORACIÓN DEL CONTROL'!I244</f>
        <v xml:space="preserve">  </v>
      </c>
      <c r="H218" s="506">
        <f>'5 VALORACIÓN DEL CONTROL'!P244</f>
        <v>0</v>
      </c>
      <c r="I218" s="506" t="str">
        <f>'5 VALORACIÓN DEL CONTROL'!S244</f>
        <v/>
      </c>
      <c r="J218" s="515"/>
      <c r="K218" s="515"/>
      <c r="L218" s="504"/>
      <c r="M218" s="504"/>
      <c r="N218" s="504"/>
    </row>
    <row r="219" spans="1:14" s="62" customFormat="1" ht="15" hidden="1" customHeight="1" x14ac:dyDescent="0.25">
      <c r="A219" s="515"/>
      <c r="B219" s="515"/>
      <c r="C219" s="515"/>
      <c r="D219" s="515"/>
      <c r="E219" s="515"/>
      <c r="F219" s="505">
        <v>3</v>
      </c>
      <c r="G219" s="505" t="str">
        <f>'5 VALORACIÓN DEL CONTROL'!I245</f>
        <v xml:space="preserve">  </v>
      </c>
      <c r="H219" s="506">
        <f>'5 VALORACIÓN DEL CONTROL'!P245</f>
        <v>0</v>
      </c>
      <c r="I219" s="506" t="str">
        <f>'5 VALORACIÓN DEL CONTROL'!S245</f>
        <v/>
      </c>
      <c r="J219" s="515"/>
      <c r="K219" s="515"/>
      <c r="L219" s="504"/>
      <c r="M219" s="504"/>
      <c r="N219" s="504"/>
    </row>
    <row r="220" spans="1:14" s="62" customFormat="1" ht="15" hidden="1" customHeight="1" x14ac:dyDescent="0.25">
      <c r="A220" s="516"/>
      <c r="B220" s="516"/>
      <c r="C220" s="516"/>
      <c r="D220" s="516"/>
      <c r="E220" s="516"/>
      <c r="F220" s="505">
        <v>4</v>
      </c>
      <c r="G220" s="505" t="str">
        <f>'5 VALORACIÓN DEL CONTROL'!I246</f>
        <v xml:space="preserve">  </v>
      </c>
      <c r="H220" s="506">
        <f>'5 VALORACIÓN DEL CONTROL'!P246</f>
        <v>0</v>
      </c>
      <c r="I220" s="506" t="str">
        <f>'5 VALORACIÓN DEL CONTROL'!S246</f>
        <v/>
      </c>
      <c r="J220" s="516"/>
      <c r="K220" s="516"/>
      <c r="L220" s="504"/>
      <c r="M220" s="504"/>
      <c r="N220" s="504"/>
    </row>
    <row r="221" spans="1:14" s="62" customFormat="1" ht="133.5" customHeight="1" x14ac:dyDescent="0.25">
      <c r="A221" s="514" t="str">
        <f>'2 CONTEXTO E IDENTIFICACIÓN'!A48</f>
        <v>R4GH</v>
      </c>
      <c r="B221" s="514" t="s">
        <v>858</v>
      </c>
      <c r="C221" s="514" t="str">
        <f>'2 CONTEXTO E IDENTIFICACIÓN'!E48</f>
        <v>Posibilidad de afectación reputacional por sanciones de entes de control o quejas de un grupo de valor debido a fallas en la planeacion de la estrategia del plan de cultura de integridad</v>
      </c>
      <c r="D221" s="514" t="s">
        <v>863</v>
      </c>
      <c r="E221" s="514" t="str">
        <f>'4 MAPA CALOR INHERENTE'!E47</f>
        <v>Moderado</v>
      </c>
      <c r="F221" s="505">
        <v>5</v>
      </c>
      <c r="G221" s="505" t="str">
        <f>'5 VALORACIÓN DEL CONTROL'!I247</f>
        <v>Los profesionales asignados de la Dirección de Gestión Humana  verifican  anualmente la ejecución total del Plan de cultura e Integridad versus las brechas identificadas en el autodiagnostico de integridad y FURAG con el objetivo de incluir estas brechas en plan del siguiente año, como evidencia de ejecucion del control se adjunta acta de reunion donde se aprueba el plan a inicio de la vigencia. 
En caso de o contar con el autodiagnostico y/o los resultados del FURAG se proyectara el plan con las recomendaciones de la vigencia anterior, como evidencia se adjuntara captura de pantalla de fecha emision del FURAG.</v>
      </c>
      <c r="H221" s="506" t="str">
        <f>'5 VALORACIÓN DEL CONTROL'!P247</f>
        <v>Anual</v>
      </c>
      <c r="I221" s="506">
        <f>'5 VALORACIÓN DEL CONTROL'!S247</f>
        <v>0.4</v>
      </c>
      <c r="J221" s="514" t="str">
        <f>'6 MAPA CALOR RESIDUAL'!G47</f>
        <v>Moderado</v>
      </c>
      <c r="K221" s="514" t="s">
        <v>864</v>
      </c>
      <c r="L221" s="505" t="s">
        <v>26</v>
      </c>
      <c r="M221" s="505" t="s">
        <v>26</v>
      </c>
      <c r="N221" s="505" t="s">
        <v>26</v>
      </c>
    </row>
    <row r="222" spans="1:14" s="62" customFormat="1" ht="15" hidden="1" customHeight="1" x14ac:dyDescent="0.25">
      <c r="A222" s="515"/>
      <c r="B222" s="515"/>
      <c r="C222" s="515"/>
      <c r="D222" s="515"/>
      <c r="E222" s="515"/>
      <c r="F222" s="505">
        <v>6</v>
      </c>
      <c r="G222" s="505" t="str">
        <f>'5 VALORACIÓN DEL CONTROL'!I248</f>
        <v xml:space="preserve">  </v>
      </c>
      <c r="H222" s="506">
        <f>'5 VALORACIÓN DEL CONTROL'!P248</f>
        <v>0</v>
      </c>
      <c r="I222" s="506" t="str">
        <f>'5 VALORACIÓN DEL CONTROL'!S248</f>
        <v/>
      </c>
      <c r="J222" s="515"/>
      <c r="K222" s="515"/>
      <c r="L222" s="504"/>
      <c r="M222" s="504"/>
      <c r="N222" s="504"/>
    </row>
    <row r="223" spans="1:14" s="62" customFormat="1" ht="15" hidden="1" customHeight="1" x14ac:dyDescent="0.25">
      <c r="A223" s="515"/>
      <c r="B223" s="515"/>
      <c r="C223" s="515"/>
      <c r="D223" s="515"/>
      <c r="E223" s="515"/>
      <c r="F223" s="505">
        <v>1</v>
      </c>
      <c r="G223" s="505" t="str">
        <f>'5 VALORACIÓN DEL CONTROL'!I249</f>
        <v xml:space="preserve">  </v>
      </c>
      <c r="H223" s="506">
        <f>'5 VALORACIÓN DEL CONTROL'!P249</f>
        <v>0</v>
      </c>
      <c r="I223" s="506" t="str">
        <f>'5 VALORACIÓN DEL CONTROL'!S249</f>
        <v/>
      </c>
      <c r="J223" s="515"/>
      <c r="K223" s="515"/>
      <c r="L223" s="504"/>
      <c r="M223" s="504"/>
      <c r="N223" s="504"/>
    </row>
    <row r="224" spans="1:14" s="62" customFormat="1" ht="15" hidden="1" customHeight="1" x14ac:dyDescent="0.25">
      <c r="A224" s="515"/>
      <c r="B224" s="515"/>
      <c r="C224" s="515"/>
      <c r="D224" s="515"/>
      <c r="E224" s="515"/>
      <c r="F224" s="505">
        <v>2</v>
      </c>
      <c r="G224" s="505" t="str">
        <f>'5 VALORACIÓN DEL CONTROL'!I250</f>
        <v xml:space="preserve">  </v>
      </c>
      <c r="H224" s="506">
        <f>'5 VALORACIÓN DEL CONTROL'!P250</f>
        <v>0</v>
      </c>
      <c r="I224" s="506" t="str">
        <f>'5 VALORACIÓN DEL CONTROL'!S250</f>
        <v/>
      </c>
      <c r="J224" s="515"/>
      <c r="K224" s="515"/>
      <c r="L224" s="504"/>
      <c r="M224" s="504"/>
      <c r="N224" s="504"/>
    </row>
    <row r="225" spans="1:14" s="62" customFormat="1" ht="15" hidden="1" customHeight="1" x14ac:dyDescent="0.25">
      <c r="A225" s="515"/>
      <c r="B225" s="515"/>
      <c r="C225" s="515"/>
      <c r="D225" s="515"/>
      <c r="E225" s="515"/>
      <c r="F225" s="505">
        <v>3</v>
      </c>
      <c r="G225" s="505" t="str">
        <f>'5 VALORACIÓN DEL CONTROL'!I251</f>
        <v xml:space="preserve">  </v>
      </c>
      <c r="H225" s="506">
        <f>'5 VALORACIÓN DEL CONTROL'!P251</f>
        <v>0</v>
      </c>
      <c r="I225" s="506" t="str">
        <f>'5 VALORACIÓN DEL CONTROL'!S251</f>
        <v/>
      </c>
      <c r="J225" s="515"/>
      <c r="K225" s="515"/>
      <c r="L225" s="504"/>
      <c r="M225" s="504"/>
      <c r="N225" s="504"/>
    </row>
    <row r="226" spans="1:14" s="62" customFormat="1" ht="15" hidden="1" customHeight="1" x14ac:dyDescent="0.25">
      <c r="A226" s="516"/>
      <c r="B226" s="516"/>
      <c r="C226" s="516"/>
      <c r="D226" s="516"/>
      <c r="E226" s="516"/>
      <c r="F226" s="505">
        <v>4</v>
      </c>
      <c r="G226" s="505" t="str">
        <f>'5 VALORACIÓN DEL CONTROL'!I252</f>
        <v xml:space="preserve">  </v>
      </c>
      <c r="H226" s="506">
        <f>'5 VALORACIÓN DEL CONTROL'!P252</f>
        <v>0</v>
      </c>
      <c r="I226" s="506" t="str">
        <f>'5 VALORACIÓN DEL CONTROL'!S252</f>
        <v/>
      </c>
      <c r="J226" s="516"/>
      <c r="K226" s="516"/>
      <c r="L226" s="504"/>
      <c r="M226" s="504"/>
      <c r="N226" s="504"/>
    </row>
    <row r="227" spans="1:14" s="62" customFormat="1" ht="133.5" customHeight="1" x14ac:dyDescent="0.25">
      <c r="A227" s="514" t="str">
        <f>'2 CONTEXTO E IDENTIFICACIÓN'!A49</f>
        <v>R1GS</v>
      </c>
      <c r="B227" s="514" t="s">
        <v>10</v>
      </c>
      <c r="C227" s="514" t="str">
        <f>'2 CONTEXTO E IDENTIFICACIÓN'!E49</f>
        <v xml:space="preserve">Posibilidad de afectación reputacional  por hallazgos de entes de control o queja de grupos de valor   debido a incumplimientos en las metas programadas en la ejecución de los recursos financieros de los proyectos de inversión a cargo de la Subsecretaría de Seguridad y Convivencia. </v>
      </c>
      <c r="D227" s="514" t="s">
        <v>863</v>
      </c>
      <c r="E227" s="514" t="str">
        <f>'4 MAPA CALOR INHERENTE'!E48</f>
        <v>Moderado</v>
      </c>
      <c r="F227" s="505">
        <v>5</v>
      </c>
      <c r="G227" s="505" t="str">
        <f>'5 VALORACIÓN DEL CONTROL'!I253</f>
        <v xml:space="preserve">Los directores de Seguridad y de Prevención y Cultura Ciudadana verifican mensualmente el cumplimiento de los planes de acción establecidos para dar cumplimiento a las actividades de los proyectos de inversión, comparando lo planeado con lo ejecutado y reportado en la herramienta PROGRESSUS. Como evidencia del control, se adjunta informe de seguimiento y el reporte de seguimiento de la herramienta PROGRESUS la cual se generará 10 días mes vencido. 
En caso de que no se dé cumplimiento a los planes de acción, se definirán acciones correctivas específicas y se hará seguimiento a su implementación en la revisión del mes siguiente, como evidencia se adjunta acta de reunión o correo electrónico con el registro de la acción correctiva establecida. </v>
      </c>
      <c r="H227" s="506" t="str">
        <f>'5 VALORACIÓN DEL CONTROL'!P253</f>
        <v>Mensual</v>
      </c>
      <c r="I227" s="506">
        <f>'5 VALORACIÓN DEL CONTROL'!S253</f>
        <v>0.3</v>
      </c>
      <c r="J227" s="514" t="str">
        <f>'6 MAPA CALOR RESIDUAL'!G48</f>
        <v>Moderado</v>
      </c>
      <c r="K227" s="514" t="s">
        <v>864</v>
      </c>
      <c r="L227" s="505" t="s">
        <v>26</v>
      </c>
      <c r="M227" s="505" t="s">
        <v>26</v>
      </c>
      <c r="N227" s="505" t="s">
        <v>26</v>
      </c>
    </row>
    <row r="228" spans="1:14" s="62" customFormat="1" ht="133.5" customHeight="1" x14ac:dyDescent="0.25">
      <c r="A228" s="515"/>
      <c r="B228" s="515"/>
      <c r="C228" s="515"/>
      <c r="D228" s="515"/>
      <c r="E228" s="515"/>
      <c r="F228" s="505">
        <v>6</v>
      </c>
      <c r="G228" s="505" t="str">
        <f>'5 VALORACIÓN DEL CONTROL'!I254</f>
        <v>El Subsecretario de Seguridad y Convivencia  verifica mensualmente el cumplimiento en el avance en la ejecución presupuestal y cumplimiento de metas, como evidencia se cuenta con el acta de reunión el reporte de seguimiento de ejecución y el reporte de cumplimiento de metas de PROGRESUS. 
En caso de identificar posibles desviaciones o incumplimientos en el avance de ejecución presupuestal y el cumplimiento de metas, se proponen los ajustes necesarios. Como evidencia del control, se cuenta con un informe dirigido a cada director donde se evidencia el incumplimiento de metas y las acciones u ajustes a realizar.</v>
      </c>
      <c r="H228" s="506" t="str">
        <f>'5 VALORACIÓN DEL CONTROL'!P254</f>
        <v>Mensual</v>
      </c>
      <c r="I228" s="506">
        <f>'5 VALORACIÓN DEL CONTROL'!S254</f>
        <v>0.3</v>
      </c>
      <c r="J228" s="515"/>
      <c r="K228" s="515"/>
      <c r="L228" s="505" t="s">
        <v>26</v>
      </c>
      <c r="M228" s="505" t="s">
        <v>26</v>
      </c>
      <c r="N228" s="505" t="s">
        <v>26</v>
      </c>
    </row>
    <row r="229" spans="1:14" s="62" customFormat="1" ht="15" hidden="1" customHeight="1" x14ac:dyDescent="0.25">
      <c r="A229" s="515"/>
      <c r="B229" s="515"/>
      <c r="C229" s="515"/>
      <c r="D229" s="515"/>
      <c r="E229" s="515"/>
      <c r="F229" s="505">
        <v>1</v>
      </c>
      <c r="G229" s="505" t="str">
        <f>'5 VALORACIÓN DEL CONTROL'!I255</f>
        <v xml:space="preserve">  </v>
      </c>
      <c r="H229" s="506">
        <f>'5 VALORACIÓN DEL CONTROL'!P255</f>
        <v>0</v>
      </c>
      <c r="I229" s="506" t="str">
        <f>'5 VALORACIÓN DEL CONTROL'!S255</f>
        <v/>
      </c>
      <c r="J229" s="515"/>
      <c r="K229" s="515"/>
      <c r="L229" s="504"/>
      <c r="M229" s="504"/>
      <c r="N229" s="504"/>
    </row>
    <row r="230" spans="1:14" s="62" customFormat="1" ht="15" hidden="1" customHeight="1" x14ac:dyDescent="0.25">
      <c r="A230" s="515"/>
      <c r="B230" s="515"/>
      <c r="C230" s="515"/>
      <c r="D230" s="515"/>
      <c r="E230" s="515"/>
      <c r="F230" s="505">
        <v>2</v>
      </c>
      <c r="G230" s="505" t="str">
        <f>'5 VALORACIÓN DEL CONTROL'!I256</f>
        <v xml:space="preserve">  </v>
      </c>
      <c r="H230" s="506">
        <f>'5 VALORACIÓN DEL CONTROL'!P256</f>
        <v>0</v>
      </c>
      <c r="I230" s="506" t="str">
        <f>'5 VALORACIÓN DEL CONTROL'!S256</f>
        <v/>
      </c>
      <c r="J230" s="515"/>
      <c r="K230" s="515"/>
      <c r="L230" s="504"/>
      <c r="M230" s="504"/>
      <c r="N230" s="504"/>
    </row>
    <row r="231" spans="1:14" s="62" customFormat="1" ht="15" hidden="1" customHeight="1" x14ac:dyDescent="0.25">
      <c r="A231" s="515"/>
      <c r="B231" s="515"/>
      <c r="C231" s="515"/>
      <c r="D231" s="515"/>
      <c r="E231" s="515"/>
      <c r="F231" s="505">
        <v>3</v>
      </c>
      <c r="G231" s="505" t="str">
        <f>'5 VALORACIÓN DEL CONTROL'!I257</f>
        <v xml:space="preserve">  </v>
      </c>
      <c r="H231" s="506">
        <f>'5 VALORACIÓN DEL CONTROL'!P257</f>
        <v>0</v>
      </c>
      <c r="I231" s="506" t="str">
        <f>'5 VALORACIÓN DEL CONTROL'!S257</f>
        <v/>
      </c>
      <c r="J231" s="515"/>
      <c r="K231" s="515"/>
      <c r="L231" s="504"/>
      <c r="M231" s="504"/>
      <c r="N231" s="504"/>
    </row>
    <row r="232" spans="1:14" s="62" customFormat="1" ht="15" hidden="1" customHeight="1" x14ac:dyDescent="0.25">
      <c r="A232" s="516"/>
      <c r="B232" s="516"/>
      <c r="C232" s="516"/>
      <c r="D232" s="516"/>
      <c r="E232" s="516"/>
      <c r="F232" s="505">
        <v>4</v>
      </c>
      <c r="G232" s="505" t="str">
        <f>'5 VALORACIÓN DEL CONTROL'!I258</f>
        <v xml:space="preserve">  </v>
      </c>
      <c r="H232" s="506">
        <f>'5 VALORACIÓN DEL CONTROL'!P258</f>
        <v>0</v>
      </c>
      <c r="I232" s="506" t="str">
        <f>'5 VALORACIÓN DEL CONTROL'!S258</f>
        <v/>
      </c>
      <c r="J232" s="516"/>
      <c r="K232" s="516"/>
      <c r="L232" s="504"/>
      <c r="M232" s="504"/>
      <c r="N232" s="504"/>
    </row>
    <row r="233" spans="1:14" s="62" customFormat="1" ht="133.5" customHeight="1" x14ac:dyDescent="0.25">
      <c r="A233" s="514" t="str">
        <f>'2 CONTEXTO E IDENTIFICACIÓN'!A50</f>
        <v>R4GS</v>
      </c>
      <c r="B233" s="514" t="s">
        <v>10</v>
      </c>
      <c r="C233" s="514" t="str">
        <f>'2 CONTEXTO E IDENTIFICACIÓN'!E50</f>
        <v>Posibilidad de afectación económica y reputacional para la SDSCJ,  por señalamientos o demandas, debido a fallas en la aplicación de protocolos, desconocimiento del rol institucional o falta de articulación interinstitucional en los eventos de acompañamiento a manifestaciones y movilizaciones.</v>
      </c>
      <c r="D233" s="514" t="s">
        <v>863</v>
      </c>
      <c r="E233" s="514" t="str">
        <f>'4 MAPA CALOR INHERENTE'!E49</f>
        <v>Alto</v>
      </c>
      <c r="F233" s="505">
        <v>5</v>
      </c>
      <c r="G233" s="505" t="str">
        <f>'5 VALORACIÓN DEL CONTROL'!I259</f>
        <v xml:space="preserve">El Director de Prevención y Cultura Ciudadana  verifica anualmente si los lineamientos de la “GUÍA PARA EL ACOMPAÑAMIENTO A ESCENARIOS DE MANIFESTACIÓN PÚBLICA DEL EQUIPO GESTORES DE CONVIVENCIA” G- GS-01” son acordes a la normatividad vigente y al rol de la entidad, respecto a las demás instituciones y/o entidades que participan en esos eventos; como evidencia se adjuntará captura de pantalla del documento actualizado en el módulo MIPG. 
En caso de que la guía no requiera actualización se notificará mediante correo electrónico al subsecretario de seguridad y convivencia que el documento sigue vigente y no requiere ajustes. </v>
      </c>
      <c r="H233" s="506" t="str">
        <f>'5 VALORACIÓN DEL CONTROL'!P259</f>
        <v>Anual</v>
      </c>
      <c r="I233" s="506">
        <f>'5 VALORACIÓN DEL CONTROL'!S259</f>
        <v>0.4</v>
      </c>
      <c r="J233" s="514" t="str">
        <f>'6 MAPA CALOR RESIDUAL'!G49</f>
        <v>Alto</v>
      </c>
      <c r="K233" s="514" t="s">
        <v>864</v>
      </c>
      <c r="L233" s="505" t="s">
        <v>26</v>
      </c>
      <c r="M233" s="505" t="s">
        <v>26</v>
      </c>
      <c r="N233" s="505" t="s">
        <v>26</v>
      </c>
    </row>
    <row r="234" spans="1:14" s="62" customFormat="1" ht="133.5" customHeight="1" x14ac:dyDescent="0.25">
      <c r="A234" s="515"/>
      <c r="B234" s="515"/>
      <c r="C234" s="515"/>
      <c r="D234" s="515"/>
      <c r="E234" s="515"/>
      <c r="F234" s="505">
        <v>6</v>
      </c>
      <c r="G234" s="505" t="str">
        <f>'5 VALORACIÓN DEL CONTROL'!I260</f>
        <v xml:space="preserve">El Director de Prevención y Cultura Ciudadana  verifica trimestralmente actuaciones inadecuadas de los gestores de convivencia, todo ello por medio de la revisión de las PQRSD y los reportes de accidentalidad emitidos por la ARL, a fin de identificar si estos eventos están relacionados con la gestión realizada durante acompañamientos a la ciudadanía. Como evidencia del control, se deberá remitir al líder del proceso un informe que documente el análisis efectuado y las conclusiones. 
En caso de identificar desviaciones al control, se establecerán acciones para subsanar lo encontrado, como evidencia del control, se deberá remitir al líder del proceso un informe que documente las acciones a ejecutar y las conclusiones. </v>
      </c>
      <c r="H234" s="506" t="str">
        <f>'5 VALORACIÓN DEL CONTROL'!P260</f>
        <v>Trimestral</v>
      </c>
      <c r="I234" s="506">
        <f>'5 VALORACIÓN DEL CONTROL'!S260</f>
        <v>0.3</v>
      </c>
      <c r="J234" s="515"/>
      <c r="K234" s="515"/>
      <c r="L234" s="505" t="s">
        <v>26</v>
      </c>
      <c r="M234" s="505" t="s">
        <v>26</v>
      </c>
      <c r="N234" s="505" t="s">
        <v>26</v>
      </c>
    </row>
    <row r="235" spans="1:14" s="62" customFormat="1" ht="15" hidden="1" customHeight="1" x14ac:dyDescent="0.25">
      <c r="A235" s="515"/>
      <c r="B235" s="515"/>
      <c r="C235" s="515"/>
      <c r="D235" s="515"/>
      <c r="E235" s="515"/>
      <c r="F235" s="505">
        <v>1</v>
      </c>
      <c r="G235" s="505" t="str">
        <f>'5 VALORACIÓN DEL CONTROL'!I261</f>
        <v xml:space="preserve">  </v>
      </c>
      <c r="H235" s="506">
        <f>'5 VALORACIÓN DEL CONTROL'!P261</f>
        <v>0</v>
      </c>
      <c r="I235" s="506" t="str">
        <f>'5 VALORACIÓN DEL CONTROL'!S261</f>
        <v/>
      </c>
      <c r="J235" s="515"/>
      <c r="K235" s="515"/>
      <c r="L235" s="504"/>
      <c r="M235" s="504"/>
      <c r="N235" s="504"/>
    </row>
    <row r="236" spans="1:14" s="62" customFormat="1" ht="15" hidden="1" customHeight="1" x14ac:dyDescent="0.25">
      <c r="A236" s="515"/>
      <c r="B236" s="515"/>
      <c r="C236" s="515"/>
      <c r="D236" s="515"/>
      <c r="E236" s="515"/>
      <c r="F236" s="505">
        <v>2</v>
      </c>
      <c r="G236" s="505" t="str">
        <f>'5 VALORACIÓN DEL CONTROL'!I262</f>
        <v xml:space="preserve">  </v>
      </c>
      <c r="H236" s="506">
        <f>'5 VALORACIÓN DEL CONTROL'!P262</f>
        <v>0</v>
      </c>
      <c r="I236" s="506" t="str">
        <f>'5 VALORACIÓN DEL CONTROL'!S262</f>
        <v/>
      </c>
      <c r="J236" s="515"/>
      <c r="K236" s="515"/>
      <c r="L236" s="504"/>
      <c r="M236" s="504"/>
      <c r="N236" s="504"/>
    </row>
    <row r="237" spans="1:14" s="62" customFormat="1" ht="15" hidden="1" customHeight="1" x14ac:dyDescent="0.25">
      <c r="A237" s="515"/>
      <c r="B237" s="515"/>
      <c r="C237" s="515"/>
      <c r="D237" s="515"/>
      <c r="E237" s="515"/>
      <c r="F237" s="505">
        <v>1</v>
      </c>
      <c r="G237" s="505" t="str">
        <f>'5 VALORACIÓN DEL CONTROL'!I263</f>
        <v xml:space="preserve">  </v>
      </c>
      <c r="H237" s="506">
        <f>'5 VALORACIÓN DEL CONTROL'!P263</f>
        <v>0</v>
      </c>
      <c r="I237" s="506" t="str">
        <f>'5 VALORACIÓN DEL CONTROL'!S263</f>
        <v/>
      </c>
      <c r="J237" s="515"/>
      <c r="K237" s="515"/>
      <c r="L237" s="504"/>
      <c r="M237" s="504"/>
      <c r="N237" s="504"/>
    </row>
    <row r="238" spans="1:14" s="62" customFormat="1" ht="15" hidden="1" customHeight="1" x14ac:dyDescent="0.25">
      <c r="A238" s="516"/>
      <c r="B238" s="516"/>
      <c r="C238" s="516"/>
      <c r="D238" s="516"/>
      <c r="E238" s="516"/>
      <c r="F238" s="505">
        <v>2</v>
      </c>
      <c r="G238" s="505" t="str">
        <f>'5 VALORACIÓN DEL CONTROL'!I264</f>
        <v xml:space="preserve">  </v>
      </c>
      <c r="H238" s="506">
        <f>'5 VALORACIÓN DEL CONTROL'!P264</f>
        <v>0</v>
      </c>
      <c r="I238" s="506" t="str">
        <f>'5 VALORACIÓN DEL CONTROL'!S264</f>
        <v/>
      </c>
      <c r="J238" s="516"/>
      <c r="K238" s="516"/>
      <c r="L238" s="504"/>
      <c r="M238" s="504"/>
      <c r="N238" s="504"/>
    </row>
    <row r="239" spans="1:14" s="62" customFormat="1" ht="133.5" customHeight="1" x14ac:dyDescent="0.25">
      <c r="A239" s="514" t="str">
        <f>'2 CONTEXTO E IDENTIFICACIÓN'!A51</f>
        <v>R1AB</v>
      </c>
      <c r="B239" s="514" t="s">
        <v>859</v>
      </c>
      <c r="C239" s="514" t="str">
        <f>'2 CONTEXTO E IDENTIFICACIÓN'!E51</f>
        <v>Posibilidad de afectación reputacional y económica por sanciones o multas de entes de control y las quejas recibidas por los grupos de valor debido al uso de los bienes en comodato con un fin diferente a lo pactado contractualmente</v>
      </c>
      <c r="D239" s="514" t="s">
        <v>863</v>
      </c>
      <c r="E239" s="514" t="str">
        <f>'4 MAPA CALOR INHERENTE'!E50</f>
        <v>Moderado</v>
      </c>
      <c r="F239" s="505">
        <v>3</v>
      </c>
      <c r="G239" s="505" t="str">
        <f>'5 VALORACIÓN DEL CONTROL'!I265</f>
        <v>El supervisor y/o apoyo a la supervisión designado,  verifica  mediante visitas los bienes muebles o inmuebles entregados mediante contrato interadministrativo de comodato por la Secretaría Distrital de Seguridad, Convivencia y Justicia a los diferentes organismos afines a su misión institucional que operan en la ciudad de Bogotá, según la programación elaborada al inicio de cada vigencia, con el fin de revisar el estado, uso y ubicación de los bienes. En caso de encontrar observaciones en la visita se le informa al comodatario para las gestiones pertinentes, dejando constancia en los formatos utilizados. Como evidencia se cuenta con las Actas de reunión F-FI-1380 o Acta de visita de campo F-GCT-1152 o F-AB-1354 Seguimiento a Bienes Muebles. El cargue de las evidencias se hará trimestralmente.</v>
      </c>
      <c r="H239" s="506" t="str">
        <f>'5 VALORACIÓN DEL CONTROL'!P265</f>
        <v>Cada vez que se Requiera</v>
      </c>
      <c r="I239" s="506">
        <f>'5 VALORACIÓN DEL CONTROL'!S265</f>
        <v>0.4</v>
      </c>
      <c r="J239" s="514" t="str">
        <f>'6 MAPA CALOR RESIDUAL'!G50</f>
        <v>Moderado</v>
      </c>
      <c r="K239" s="514" t="s">
        <v>864</v>
      </c>
      <c r="L239" s="505" t="s">
        <v>26</v>
      </c>
      <c r="M239" s="505" t="s">
        <v>26</v>
      </c>
      <c r="N239" s="505" t="s">
        <v>26</v>
      </c>
    </row>
    <row r="240" spans="1:14" s="62" customFormat="1" ht="15" hidden="1" customHeight="1" x14ac:dyDescent="0.25">
      <c r="A240" s="515"/>
      <c r="B240" s="515"/>
      <c r="C240" s="515"/>
      <c r="D240" s="515"/>
      <c r="E240" s="515"/>
      <c r="F240" s="505">
        <v>4</v>
      </c>
      <c r="G240" s="505" t="str">
        <f>'5 VALORACIÓN DEL CONTROL'!I266</f>
        <v xml:space="preserve">  </v>
      </c>
      <c r="H240" s="506">
        <f>'5 VALORACIÓN DEL CONTROL'!P266</f>
        <v>0</v>
      </c>
      <c r="I240" s="506" t="str">
        <f>'5 VALORACIÓN DEL CONTROL'!S266</f>
        <v/>
      </c>
      <c r="J240" s="515"/>
      <c r="K240" s="515"/>
      <c r="L240" s="504"/>
      <c r="M240" s="504"/>
      <c r="N240" s="504"/>
    </row>
    <row r="241" spans="1:14" s="62" customFormat="1" ht="15" hidden="1" customHeight="1" x14ac:dyDescent="0.25">
      <c r="A241" s="515"/>
      <c r="B241" s="515"/>
      <c r="C241" s="515"/>
      <c r="D241" s="515"/>
      <c r="E241" s="515"/>
      <c r="F241" s="505">
        <v>5</v>
      </c>
      <c r="G241" s="505" t="str">
        <f>'5 VALORACIÓN DEL CONTROL'!I267</f>
        <v xml:space="preserve">  </v>
      </c>
      <c r="H241" s="506">
        <f>'5 VALORACIÓN DEL CONTROL'!P267</f>
        <v>0</v>
      </c>
      <c r="I241" s="506" t="str">
        <f>'5 VALORACIÓN DEL CONTROL'!S267</f>
        <v/>
      </c>
      <c r="J241" s="515"/>
      <c r="K241" s="515"/>
      <c r="L241" s="504"/>
      <c r="M241" s="504"/>
      <c r="N241" s="504"/>
    </row>
    <row r="242" spans="1:14" s="62" customFormat="1" ht="15" hidden="1" customHeight="1" x14ac:dyDescent="0.25">
      <c r="A242" s="515"/>
      <c r="B242" s="515"/>
      <c r="C242" s="515"/>
      <c r="D242" s="515"/>
      <c r="E242" s="515"/>
      <c r="F242" s="505">
        <v>6</v>
      </c>
      <c r="G242" s="505" t="str">
        <f>'5 VALORACIÓN DEL CONTROL'!I268</f>
        <v xml:space="preserve">  </v>
      </c>
      <c r="H242" s="506">
        <f>'5 VALORACIÓN DEL CONTROL'!P268</f>
        <v>0</v>
      </c>
      <c r="I242" s="506" t="str">
        <f>'5 VALORACIÓN DEL CONTROL'!S268</f>
        <v/>
      </c>
      <c r="J242" s="515"/>
      <c r="K242" s="515"/>
      <c r="L242" s="504"/>
      <c r="M242" s="504"/>
      <c r="N242" s="504"/>
    </row>
    <row r="243" spans="1:14" s="62" customFormat="1" ht="15" hidden="1" customHeight="1" x14ac:dyDescent="0.25">
      <c r="A243" s="515"/>
      <c r="B243" s="515"/>
      <c r="C243" s="515"/>
      <c r="D243" s="515"/>
      <c r="E243" s="515"/>
      <c r="F243" s="505">
        <v>1</v>
      </c>
      <c r="G243" s="505" t="str">
        <f>'5 VALORACIÓN DEL CONTROL'!I269</f>
        <v xml:space="preserve">  </v>
      </c>
      <c r="H243" s="506">
        <f>'5 VALORACIÓN DEL CONTROL'!P269</f>
        <v>0</v>
      </c>
      <c r="I243" s="506" t="str">
        <f>'5 VALORACIÓN DEL CONTROL'!S269</f>
        <v/>
      </c>
      <c r="J243" s="515"/>
      <c r="K243" s="515"/>
      <c r="L243" s="504"/>
      <c r="M243" s="504"/>
      <c r="N243" s="504"/>
    </row>
    <row r="244" spans="1:14" s="62" customFormat="1" ht="15" hidden="1" customHeight="1" x14ac:dyDescent="0.25">
      <c r="A244" s="516"/>
      <c r="B244" s="516"/>
      <c r="C244" s="516"/>
      <c r="D244" s="516"/>
      <c r="E244" s="516"/>
      <c r="F244" s="505">
        <v>2</v>
      </c>
      <c r="G244" s="505" t="str">
        <f>'5 VALORACIÓN DEL CONTROL'!I270</f>
        <v xml:space="preserve">  </v>
      </c>
      <c r="H244" s="506">
        <f>'5 VALORACIÓN DEL CONTROL'!P270</f>
        <v>0</v>
      </c>
      <c r="I244" s="506" t="str">
        <f>'5 VALORACIÓN DEL CONTROL'!S270</f>
        <v/>
      </c>
      <c r="J244" s="516"/>
      <c r="K244" s="516"/>
      <c r="L244" s="504"/>
      <c r="M244" s="504"/>
      <c r="N244" s="504"/>
    </row>
    <row r="245" spans="1:14" s="62" customFormat="1" ht="133.5" customHeight="1" x14ac:dyDescent="0.25">
      <c r="A245" s="514" t="str">
        <f>'2 CONTEXTO E IDENTIFICACIÓN'!A52</f>
        <v>R2AB</v>
      </c>
      <c r="B245" s="514" t="s">
        <v>859</v>
      </c>
      <c r="C245" s="514" t="str">
        <f>'2 CONTEXTO E IDENTIFICACIÓN'!E52</f>
        <v xml:space="preserve">Posibilidad de afectación económica por sanciones o multas de entes de control   debido a la reclamación de los siniestros fuera de los tiempos establecidos en los que no opere la prescripción   </v>
      </c>
      <c r="D245" s="514" t="s">
        <v>863</v>
      </c>
      <c r="E245" s="514" t="str">
        <f>'4 MAPA CALOR INHERENTE'!E51</f>
        <v>Alto</v>
      </c>
      <c r="F245" s="505">
        <v>3</v>
      </c>
      <c r="G245" s="505" t="str">
        <f>'5 VALORACIÓN DEL CONTROL'!I271</f>
        <v>El supervisor y/o apoyo a la supervisión designado,  verifica  la documentación pertinente cada vez que se presente el siniestro y remite correo al corredor de seguros, con el fin de dar inicio a la reclamación de la póliza. En caso que la documentación no este completa se remite al área encargada del bien en reclamación para que se hagan los ajuste necesarios.  Como evidencia quedaran los correos remitidos a la aseguradora. El cargue de las evidencias se hará trimestralmente</v>
      </c>
      <c r="H245" s="506" t="str">
        <f>'5 VALORACIÓN DEL CONTROL'!P271</f>
        <v>Cada vez que se Requiera</v>
      </c>
      <c r="I245" s="506">
        <f>'5 VALORACIÓN DEL CONTROL'!S271</f>
        <v>0.4</v>
      </c>
      <c r="J245" s="514" t="str">
        <f>'6 MAPA CALOR RESIDUAL'!G51</f>
        <v>Alto</v>
      </c>
      <c r="K245" s="514" t="s">
        <v>864</v>
      </c>
      <c r="L245" s="505" t="s">
        <v>26</v>
      </c>
      <c r="M245" s="505" t="s">
        <v>26</v>
      </c>
      <c r="N245" s="505" t="s">
        <v>26</v>
      </c>
    </row>
    <row r="246" spans="1:14" s="62" customFormat="1" ht="15" hidden="1" customHeight="1" x14ac:dyDescent="0.25">
      <c r="A246" s="515"/>
      <c r="B246" s="515"/>
      <c r="C246" s="515"/>
      <c r="D246" s="515"/>
      <c r="E246" s="515"/>
      <c r="F246" s="505">
        <v>4</v>
      </c>
      <c r="G246" s="505" t="str">
        <f>'5 VALORACIÓN DEL CONTROL'!I272</f>
        <v xml:space="preserve">  </v>
      </c>
      <c r="H246" s="506">
        <f>'5 VALORACIÓN DEL CONTROL'!P272</f>
        <v>0</v>
      </c>
      <c r="I246" s="506" t="str">
        <f>'5 VALORACIÓN DEL CONTROL'!S272</f>
        <v/>
      </c>
      <c r="J246" s="515"/>
      <c r="K246" s="515"/>
      <c r="L246" s="504"/>
      <c r="M246" s="504"/>
      <c r="N246" s="504"/>
    </row>
    <row r="247" spans="1:14" s="62" customFormat="1" ht="15" hidden="1" customHeight="1" x14ac:dyDescent="0.25">
      <c r="A247" s="515"/>
      <c r="B247" s="515"/>
      <c r="C247" s="515"/>
      <c r="D247" s="515"/>
      <c r="E247" s="515"/>
      <c r="F247" s="505">
        <v>5</v>
      </c>
      <c r="G247" s="505" t="str">
        <f>'5 VALORACIÓN DEL CONTROL'!I273</f>
        <v xml:space="preserve">  </v>
      </c>
      <c r="H247" s="506">
        <f>'5 VALORACIÓN DEL CONTROL'!P273</f>
        <v>0</v>
      </c>
      <c r="I247" s="506" t="str">
        <f>'5 VALORACIÓN DEL CONTROL'!S273</f>
        <v/>
      </c>
      <c r="J247" s="515"/>
      <c r="K247" s="515"/>
      <c r="L247" s="504"/>
      <c r="M247" s="504"/>
      <c r="N247" s="504"/>
    </row>
    <row r="248" spans="1:14" s="62" customFormat="1" ht="15" hidden="1" customHeight="1" x14ac:dyDescent="0.25">
      <c r="A248" s="515"/>
      <c r="B248" s="515"/>
      <c r="C248" s="515"/>
      <c r="D248" s="515"/>
      <c r="E248" s="515"/>
      <c r="F248" s="505">
        <v>6</v>
      </c>
      <c r="G248" s="505" t="str">
        <f>'5 VALORACIÓN DEL CONTROL'!I274</f>
        <v xml:space="preserve">  </v>
      </c>
      <c r="H248" s="506">
        <f>'5 VALORACIÓN DEL CONTROL'!P274</f>
        <v>0</v>
      </c>
      <c r="I248" s="506" t="str">
        <f>'5 VALORACIÓN DEL CONTROL'!S274</f>
        <v/>
      </c>
      <c r="J248" s="515"/>
      <c r="K248" s="515"/>
      <c r="L248" s="504"/>
      <c r="M248" s="504"/>
      <c r="N248" s="504"/>
    </row>
    <row r="249" spans="1:14" s="62" customFormat="1" ht="15" hidden="1" customHeight="1" x14ac:dyDescent="0.25">
      <c r="A249" s="515"/>
      <c r="B249" s="515"/>
      <c r="C249" s="515"/>
      <c r="D249" s="515"/>
      <c r="E249" s="515"/>
      <c r="F249" s="505">
        <v>1</v>
      </c>
      <c r="G249" s="505" t="str">
        <f>'5 VALORACIÓN DEL CONTROL'!I275</f>
        <v xml:space="preserve">  </v>
      </c>
      <c r="H249" s="506">
        <f>'5 VALORACIÓN DEL CONTROL'!P275</f>
        <v>0</v>
      </c>
      <c r="I249" s="506" t="str">
        <f>'5 VALORACIÓN DEL CONTROL'!S275</f>
        <v/>
      </c>
      <c r="J249" s="515"/>
      <c r="K249" s="515"/>
      <c r="L249" s="504"/>
      <c r="M249" s="504"/>
      <c r="N249" s="504"/>
    </row>
    <row r="250" spans="1:14" s="62" customFormat="1" ht="15" hidden="1" customHeight="1" x14ac:dyDescent="0.25">
      <c r="A250" s="516"/>
      <c r="B250" s="516"/>
      <c r="C250" s="516"/>
      <c r="D250" s="516"/>
      <c r="E250" s="516"/>
      <c r="F250" s="505">
        <v>2</v>
      </c>
      <c r="G250" s="505" t="str">
        <f>'5 VALORACIÓN DEL CONTROL'!I276</f>
        <v xml:space="preserve">  </v>
      </c>
      <c r="H250" s="506">
        <f>'5 VALORACIÓN DEL CONTROL'!P276</f>
        <v>0</v>
      </c>
      <c r="I250" s="506" t="str">
        <f>'5 VALORACIÓN DEL CONTROL'!S276</f>
        <v/>
      </c>
      <c r="J250" s="516"/>
      <c r="K250" s="516"/>
      <c r="L250" s="504"/>
      <c r="M250" s="504"/>
      <c r="N250" s="504"/>
    </row>
    <row r="251" spans="1:14" ht="133.5" customHeight="1" x14ac:dyDescent="0.25">
      <c r="A251" s="514" t="str">
        <f>'2 CONTEXTO E IDENTIFICACIÓN'!A53</f>
        <v>R3AB</v>
      </c>
      <c r="B251" s="514" t="s">
        <v>859</v>
      </c>
      <c r="C251" s="514" t="str">
        <f>'2 CONTEXTO E IDENTIFICACIÓN'!E53</f>
        <v xml:space="preserve">Posibilidad de afectación reputacional y económica  por sanciones o multas de entes de control  debido al suministro de los bienes y servicios requeridos, fuera de los tiempos establecidos en los contratos </v>
      </c>
      <c r="D251" s="514" t="s">
        <v>863</v>
      </c>
      <c r="E251" s="514" t="str">
        <f>'4 MAPA CALOR INHERENTE'!E52</f>
        <v>Alto</v>
      </c>
      <c r="F251" s="505">
        <v>3</v>
      </c>
      <c r="G251" s="505" t="str">
        <f>'5 VALORACIÓN DEL CONTROL'!I277</f>
        <v>El Subsecretario(a) de Inversiones y Fortalecimiento de Capacidades Operativas, La Dirección Técnica, Dirección de Operaciones y Dirección de Bienes  verifica  mensualmente el cumplimiento del calendario precontractual y contractual de acuerdo a sus competencias, con el fin de  dar cumplimiento al Plan Anual de Adquisiciones, el cual se evidenciara con los informes o actas o presentaciones de seguimiento. Para los casos en los cuales no se de cumplimiento al seguimiento mensual se procederá con la reprogramación. El cargue de las evidencias se hará trimestralmente.</v>
      </c>
      <c r="H251" s="506" t="str">
        <f>'5 VALORACIÓN DEL CONTROL'!P277</f>
        <v>Mensual</v>
      </c>
      <c r="I251" s="506">
        <f>'5 VALORACIÓN DEL CONTROL'!S277</f>
        <v>0.4</v>
      </c>
      <c r="J251" s="514" t="str">
        <f>'6 MAPA CALOR RESIDUAL'!G52</f>
        <v>Alto</v>
      </c>
      <c r="K251" s="514" t="s">
        <v>864</v>
      </c>
      <c r="L251" s="505" t="s">
        <v>26</v>
      </c>
      <c r="M251" s="505" t="s">
        <v>26</v>
      </c>
      <c r="N251" s="505" t="s">
        <v>26</v>
      </c>
    </row>
    <row r="252" spans="1:14" s="62" customFormat="1" ht="133.5" customHeight="1" x14ac:dyDescent="0.25">
      <c r="A252" s="515"/>
      <c r="B252" s="515"/>
      <c r="C252" s="515"/>
      <c r="D252" s="515"/>
      <c r="E252" s="515"/>
      <c r="F252" s="505">
        <v>4</v>
      </c>
      <c r="G252" s="505" t="str">
        <f>'5 VALORACIÓN DEL CONTROL'!I278</f>
        <v>El Director de bienes  verifica  la gestión de pagos de los contratos de recurrencia, cada vez que se gestiona un pago, con el fin de asegurar la continuidad de los servicios contratados, según lo establecido en la metodología de supervisión de contratos M-FC-1. Como evidencia se suministrarán  los formatos Seguimiento Financiero de Contratos F-AB-1351 y las actas. Para los casos en los cuales se evidencie retrasos, se pondrá en conocimiento en la reunión de gestión, para generar las acciones correctivas del caso. El cargue de evidencias se realizará trimestralmente.</v>
      </c>
      <c r="H252" s="506" t="str">
        <f>'5 VALORACIÓN DEL CONTROL'!P278</f>
        <v>Cada vez que se Requiera</v>
      </c>
      <c r="I252" s="506">
        <f>'5 VALORACIÓN DEL CONTROL'!S278</f>
        <v>0.4</v>
      </c>
      <c r="J252" s="515"/>
      <c r="K252" s="515"/>
      <c r="L252" s="505" t="s">
        <v>26</v>
      </c>
      <c r="M252" s="505" t="s">
        <v>26</v>
      </c>
      <c r="N252" s="505" t="s">
        <v>26</v>
      </c>
    </row>
    <row r="253" spans="1:14" s="62" customFormat="1" ht="15" hidden="1" customHeight="1" x14ac:dyDescent="0.25">
      <c r="A253" s="515"/>
      <c r="B253" s="515"/>
      <c r="C253" s="515"/>
      <c r="D253" s="515"/>
      <c r="E253" s="515"/>
      <c r="F253" s="505">
        <v>5</v>
      </c>
      <c r="G253" s="505" t="str">
        <f>'5 VALORACIÓN DEL CONTROL'!I279</f>
        <v xml:space="preserve">  </v>
      </c>
      <c r="H253" s="506">
        <f>'5 VALORACIÓN DEL CONTROL'!P279</f>
        <v>0</v>
      </c>
      <c r="I253" s="506" t="str">
        <f>'5 VALORACIÓN DEL CONTROL'!S279</f>
        <v/>
      </c>
      <c r="J253" s="515"/>
      <c r="K253" s="515"/>
      <c r="L253" s="504"/>
      <c r="M253" s="504"/>
      <c r="N253" s="504"/>
    </row>
    <row r="254" spans="1:14" s="62" customFormat="1" ht="15" hidden="1" customHeight="1" x14ac:dyDescent="0.25">
      <c r="A254" s="515"/>
      <c r="B254" s="515"/>
      <c r="C254" s="515"/>
      <c r="D254" s="515"/>
      <c r="E254" s="515"/>
      <c r="F254" s="505">
        <v>6</v>
      </c>
      <c r="G254" s="505" t="str">
        <f>'5 VALORACIÓN DEL CONTROL'!I280</f>
        <v xml:space="preserve">  </v>
      </c>
      <c r="H254" s="506">
        <f>'5 VALORACIÓN DEL CONTROL'!P280</f>
        <v>0</v>
      </c>
      <c r="I254" s="506" t="str">
        <f>'5 VALORACIÓN DEL CONTROL'!S280</f>
        <v/>
      </c>
      <c r="J254" s="515"/>
      <c r="K254" s="515"/>
      <c r="L254" s="504"/>
      <c r="M254" s="504"/>
      <c r="N254" s="504"/>
    </row>
    <row r="255" spans="1:14" s="62" customFormat="1" ht="15" hidden="1" customHeight="1" x14ac:dyDescent="0.25">
      <c r="A255" s="515"/>
      <c r="B255" s="515"/>
      <c r="C255" s="515"/>
      <c r="D255" s="515"/>
      <c r="E255" s="515"/>
      <c r="F255" s="505">
        <v>1</v>
      </c>
      <c r="G255" s="505" t="str">
        <f>'5 VALORACIÓN DEL CONTROL'!I281</f>
        <v xml:space="preserve">  </v>
      </c>
      <c r="H255" s="506">
        <f>'5 VALORACIÓN DEL CONTROL'!P281</f>
        <v>0</v>
      </c>
      <c r="I255" s="506" t="str">
        <f>'5 VALORACIÓN DEL CONTROL'!S281</f>
        <v/>
      </c>
      <c r="J255" s="515"/>
      <c r="K255" s="515"/>
      <c r="L255" s="504"/>
      <c r="M255" s="504"/>
      <c r="N255" s="504"/>
    </row>
    <row r="256" spans="1:14" s="62" customFormat="1" ht="15" hidden="1" customHeight="1" x14ac:dyDescent="0.25">
      <c r="A256" s="516"/>
      <c r="B256" s="516"/>
      <c r="C256" s="516"/>
      <c r="D256" s="516"/>
      <c r="E256" s="516"/>
      <c r="F256" s="505">
        <v>2</v>
      </c>
      <c r="G256" s="505" t="str">
        <f>'5 VALORACIÓN DEL CONTROL'!I282</f>
        <v xml:space="preserve">  </v>
      </c>
      <c r="H256" s="506">
        <f>'5 VALORACIÓN DEL CONTROL'!P282</f>
        <v>0</v>
      </c>
      <c r="I256" s="506" t="str">
        <f>'5 VALORACIÓN DEL CONTROL'!S282</f>
        <v/>
      </c>
      <c r="J256" s="516"/>
      <c r="K256" s="516"/>
      <c r="L256" s="504"/>
      <c r="M256" s="504"/>
      <c r="N256" s="504"/>
    </row>
    <row r="257" spans="1:14" ht="133.5" customHeight="1" x14ac:dyDescent="0.25">
      <c r="A257" s="514" t="str">
        <f>'2 CONTEXTO E IDENTIFICACIÓN'!A54</f>
        <v>R4AB</v>
      </c>
      <c r="B257" s="514" t="s">
        <v>859</v>
      </c>
      <c r="C257" s="514" t="str">
        <f>'2 CONTEXTO E IDENTIFICACIÓN'!E54</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D257" s="514" t="s">
        <v>863</v>
      </c>
      <c r="E257" s="514" t="str">
        <f>'4 MAPA CALOR INHERENTE'!E53</f>
        <v>Alto</v>
      </c>
      <c r="F257" s="505">
        <v>1</v>
      </c>
      <c r="G257" s="505" t="str">
        <f>'5 VALORACIÓN DEL CONTROL'!I283</f>
        <v xml:space="preserve">El Subsecretario (a) de inversiones y Fortalecimiento de capacidades operativa,  verifica  anualmente la consolidación las necesidades de los grupos de interes, con el fin de dar cumplimiento a los proyectos y metas establecidos en el plan de desarrollo distrital  como evidencia se registrara formato "Consolidación Requerimientos Grupos de Interés".  En los casos que no se cuente con éste Formato no se incluirá en el anteproyecto de presupuesto. </v>
      </c>
      <c r="H257" s="506" t="str">
        <f>'5 VALORACIÓN DEL CONTROL'!P283</f>
        <v>Anual</v>
      </c>
      <c r="I257" s="506">
        <f>'5 VALORACIÓN DEL CONTROL'!S283</f>
        <v>0.4</v>
      </c>
      <c r="J257" s="514" t="str">
        <f>'6 MAPA CALOR RESIDUAL'!G53</f>
        <v>Alto</v>
      </c>
      <c r="K257" s="514" t="s">
        <v>864</v>
      </c>
      <c r="L257" s="505" t="s">
        <v>26</v>
      </c>
      <c r="M257" s="505" t="s">
        <v>26</v>
      </c>
      <c r="N257" s="505" t="s">
        <v>26</v>
      </c>
    </row>
    <row r="258" spans="1:14" s="62" customFormat="1" ht="133.5" customHeight="1" x14ac:dyDescent="0.25">
      <c r="A258" s="515"/>
      <c r="B258" s="515"/>
      <c r="C258" s="515"/>
      <c r="D258" s="515"/>
      <c r="E258" s="515"/>
      <c r="F258" s="505">
        <v>2</v>
      </c>
      <c r="G258" s="505" t="str">
        <f>'5 VALORACIÓN DEL CONTROL'!I284</f>
        <v>La Dirección de Bienes  realiza  seguimiento mensual al control de cuentas y al cumplimiento del PAC, a través del formato F-AB-1362 Control de Cuentas Contratos Dirección de Bienes. En caso evidenciar incumplimiento en el PAC se solicitarán las acciones necesarias para llevar a cabo la radicación de las cuentas programadas, asimismo se hará la respectiva reprogramación del PAA. Como evidencia se suministrará el Formato F-AB-1362 Control de Cuentas Contratos Dirección de Bienes. El cargue de evidencias se realizará mensualmente.</v>
      </c>
      <c r="H258" s="506" t="str">
        <f>'5 VALORACIÓN DEL CONTROL'!P284</f>
        <v>Mensual</v>
      </c>
      <c r="I258" s="506">
        <f>'5 VALORACIÓN DEL CONTROL'!S284</f>
        <v>0.4</v>
      </c>
      <c r="J258" s="515"/>
      <c r="K258" s="515"/>
      <c r="L258" s="505" t="s">
        <v>26</v>
      </c>
      <c r="M258" s="505" t="s">
        <v>26</v>
      </c>
      <c r="N258" s="505" t="s">
        <v>26</v>
      </c>
    </row>
    <row r="259" spans="1:14" s="62" customFormat="1" ht="15" hidden="1" customHeight="1" x14ac:dyDescent="0.25">
      <c r="A259" s="515"/>
      <c r="B259" s="515"/>
      <c r="C259" s="515"/>
      <c r="D259" s="515"/>
      <c r="E259" s="515"/>
      <c r="F259" s="505">
        <v>3</v>
      </c>
      <c r="G259" s="505" t="str">
        <f>'5 VALORACIÓN DEL CONTROL'!I285</f>
        <v xml:space="preserve">  </v>
      </c>
      <c r="H259" s="506">
        <f>'5 VALORACIÓN DEL CONTROL'!P285</f>
        <v>0</v>
      </c>
      <c r="I259" s="506" t="str">
        <f>'5 VALORACIÓN DEL CONTROL'!S285</f>
        <v/>
      </c>
      <c r="J259" s="515"/>
      <c r="K259" s="515"/>
      <c r="L259" s="504"/>
      <c r="M259" s="504"/>
      <c r="N259" s="504"/>
    </row>
    <row r="260" spans="1:14" s="62" customFormat="1" ht="15" hidden="1" customHeight="1" x14ac:dyDescent="0.25">
      <c r="A260" s="515"/>
      <c r="B260" s="515"/>
      <c r="C260" s="515"/>
      <c r="D260" s="515"/>
      <c r="E260" s="515"/>
      <c r="F260" s="505">
        <v>4</v>
      </c>
      <c r="G260" s="505" t="str">
        <f>'5 VALORACIÓN DEL CONTROL'!I286</f>
        <v xml:space="preserve">  </v>
      </c>
      <c r="H260" s="506">
        <f>'5 VALORACIÓN DEL CONTROL'!P286</f>
        <v>0</v>
      </c>
      <c r="I260" s="506" t="str">
        <f>'5 VALORACIÓN DEL CONTROL'!S286</f>
        <v/>
      </c>
      <c r="J260" s="515"/>
      <c r="K260" s="515"/>
      <c r="L260" s="504"/>
      <c r="M260" s="504"/>
      <c r="N260" s="504"/>
    </row>
    <row r="261" spans="1:14" s="62" customFormat="1" ht="15" hidden="1" customHeight="1" x14ac:dyDescent="0.25">
      <c r="A261" s="515"/>
      <c r="B261" s="515"/>
      <c r="C261" s="515"/>
      <c r="D261" s="515"/>
      <c r="E261" s="515"/>
      <c r="F261" s="505">
        <v>5</v>
      </c>
      <c r="G261" s="505" t="str">
        <f>'5 VALORACIÓN DEL CONTROL'!I287</f>
        <v xml:space="preserve">  </v>
      </c>
      <c r="H261" s="506">
        <f>'5 VALORACIÓN DEL CONTROL'!P287</f>
        <v>0</v>
      </c>
      <c r="I261" s="506" t="str">
        <f>'5 VALORACIÓN DEL CONTROL'!S287</f>
        <v/>
      </c>
      <c r="J261" s="515"/>
      <c r="K261" s="515"/>
      <c r="L261" s="504"/>
      <c r="M261" s="504"/>
      <c r="N261" s="504"/>
    </row>
    <row r="262" spans="1:14" s="62" customFormat="1" ht="15" hidden="1" customHeight="1" x14ac:dyDescent="0.25">
      <c r="A262" s="516"/>
      <c r="B262" s="516"/>
      <c r="C262" s="516"/>
      <c r="D262" s="516"/>
      <c r="E262" s="516"/>
      <c r="F262" s="505">
        <v>6</v>
      </c>
      <c r="G262" s="505" t="str">
        <f>'5 VALORACIÓN DEL CONTROL'!I288</f>
        <v xml:space="preserve">  </v>
      </c>
      <c r="H262" s="506">
        <f>'5 VALORACIÓN DEL CONTROL'!P288</f>
        <v>0</v>
      </c>
      <c r="I262" s="506" t="str">
        <f>'5 VALORACIÓN DEL CONTROL'!S288</f>
        <v/>
      </c>
      <c r="J262" s="516"/>
      <c r="K262" s="516"/>
      <c r="L262" s="504"/>
      <c r="M262" s="504"/>
      <c r="N262" s="504"/>
    </row>
    <row r="263" spans="1:14" ht="133.5" customHeight="1" x14ac:dyDescent="0.25">
      <c r="A263" s="514" t="str">
        <f>'2 CONTEXTO E IDENTIFICACIÓN'!A55</f>
        <v>R5AB</v>
      </c>
      <c r="B263" s="514" t="s">
        <v>859</v>
      </c>
      <c r="C263" s="514" t="str">
        <f>'2 CONTEXTO E IDENTIFICACIÓN'!E55</f>
        <v>Posibilidad de afectación reputacional y económica por sanciones o multas de entes de control y/o quejas de los grupos de interes debido a la inadecuada disposición de los residuos peligrosos (Talleres)</v>
      </c>
      <c r="D263" s="514" t="s">
        <v>863</v>
      </c>
      <c r="E263" s="514" t="str">
        <f>'4 MAPA CALOR INHERENTE'!E54</f>
        <v>Alto</v>
      </c>
      <c r="F263" s="505">
        <v>1</v>
      </c>
      <c r="G263" s="505" t="str">
        <f>'5 VALORACIÓN DEL CONTROL'!I289</f>
        <v>El supervisor y/o apoyo a la supervisión designado,  verifica   cada vez que se requiera, los certificados de disposición final de los residuos peligrosos generados en los talleres y los remite al Grupo PIGA, con el fin de dar cumplimiento a normas ambientales.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H263" s="506" t="str">
        <f>'5 VALORACIÓN DEL CONTROL'!P289</f>
        <v>Cada vez que se Requiera</v>
      </c>
      <c r="I263" s="506">
        <f>'5 VALORACIÓN DEL CONTROL'!S289</f>
        <v>0.3</v>
      </c>
      <c r="J263" s="514" t="str">
        <f>'6 MAPA CALOR RESIDUAL'!G54</f>
        <v>Alto</v>
      </c>
      <c r="K263" s="514" t="s">
        <v>864</v>
      </c>
      <c r="L263" s="505" t="s">
        <v>26</v>
      </c>
      <c r="M263" s="505" t="s">
        <v>26</v>
      </c>
      <c r="N263" s="505" t="s">
        <v>26</v>
      </c>
    </row>
    <row r="264" spans="1:14" s="62" customFormat="1" ht="133.5" customHeight="1" x14ac:dyDescent="0.25">
      <c r="A264" s="515"/>
      <c r="B264" s="515"/>
      <c r="C264" s="515"/>
      <c r="D264" s="515"/>
      <c r="E264" s="515"/>
      <c r="F264" s="505">
        <v>2</v>
      </c>
      <c r="G264" s="505" t="str">
        <f>'5 VALORACIÓN DEL CONTROL'!I290</f>
        <v>El supervisor y/o apoyo a la supervisión designado  verifica  los certificados de disposición de llantas gestionados en los talleres cada vez que sea necesario y los remitirá al Grupo PIGA.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H264" s="506" t="str">
        <f>'5 VALORACIÓN DEL CONTROL'!P290</f>
        <v>Sin definir</v>
      </c>
      <c r="I264" s="506">
        <f>'5 VALORACIÓN DEL CONTROL'!S290</f>
        <v>0.3</v>
      </c>
      <c r="J264" s="515"/>
      <c r="K264" s="515"/>
      <c r="L264" s="505" t="s">
        <v>26</v>
      </c>
      <c r="M264" s="505" t="s">
        <v>26</v>
      </c>
      <c r="N264" s="505" t="s">
        <v>26</v>
      </c>
    </row>
    <row r="265" spans="1:14" s="62" customFormat="1" ht="15" hidden="1" customHeight="1" x14ac:dyDescent="0.25">
      <c r="A265" s="515"/>
      <c r="B265" s="515"/>
      <c r="C265" s="515"/>
      <c r="D265" s="515"/>
      <c r="E265" s="515"/>
      <c r="F265" s="505">
        <v>3</v>
      </c>
      <c r="G265" s="505" t="str">
        <f>'5 VALORACIÓN DEL CONTROL'!I291</f>
        <v xml:space="preserve">  </v>
      </c>
      <c r="H265" s="506">
        <f>'5 VALORACIÓN DEL CONTROL'!P291</f>
        <v>0</v>
      </c>
      <c r="I265" s="506" t="str">
        <f>'5 VALORACIÓN DEL CONTROL'!S291</f>
        <v/>
      </c>
      <c r="J265" s="515"/>
      <c r="K265" s="515"/>
      <c r="L265" s="504"/>
      <c r="M265" s="504"/>
      <c r="N265" s="504"/>
    </row>
    <row r="266" spans="1:14" s="62" customFormat="1" ht="15" hidden="1" customHeight="1" x14ac:dyDescent="0.25">
      <c r="A266" s="515"/>
      <c r="B266" s="515"/>
      <c r="C266" s="515"/>
      <c r="D266" s="515"/>
      <c r="E266" s="515"/>
      <c r="F266" s="505">
        <v>4</v>
      </c>
      <c r="G266" s="505" t="str">
        <f>'5 VALORACIÓN DEL CONTROL'!I292</f>
        <v xml:space="preserve">  </v>
      </c>
      <c r="H266" s="506">
        <f>'5 VALORACIÓN DEL CONTROL'!P292</f>
        <v>0</v>
      </c>
      <c r="I266" s="506" t="str">
        <f>'5 VALORACIÓN DEL CONTROL'!S292</f>
        <v/>
      </c>
      <c r="J266" s="515"/>
      <c r="K266" s="515"/>
      <c r="L266" s="504"/>
      <c r="M266" s="504"/>
      <c r="N266" s="504"/>
    </row>
    <row r="267" spans="1:14" s="62" customFormat="1" ht="15" hidden="1" customHeight="1" x14ac:dyDescent="0.25">
      <c r="A267" s="515"/>
      <c r="B267" s="515"/>
      <c r="C267" s="515"/>
      <c r="D267" s="515"/>
      <c r="E267" s="515"/>
      <c r="F267" s="505">
        <v>5</v>
      </c>
      <c r="G267" s="505" t="str">
        <f>'5 VALORACIÓN DEL CONTROL'!I293</f>
        <v xml:space="preserve">  </v>
      </c>
      <c r="H267" s="506">
        <f>'5 VALORACIÓN DEL CONTROL'!P293</f>
        <v>0</v>
      </c>
      <c r="I267" s="506" t="str">
        <f>'5 VALORACIÓN DEL CONTROL'!S293</f>
        <v/>
      </c>
      <c r="J267" s="515"/>
      <c r="K267" s="515"/>
      <c r="L267" s="504"/>
      <c r="M267" s="504"/>
      <c r="N267" s="504"/>
    </row>
    <row r="268" spans="1:14" s="62" customFormat="1" ht="15" hidden="1" customHeight="1" x14ac:dyDescent="0.25">
      <c r="A268" s="516"/>
      <c r="B268" s="516"/>
      <c r="C268" s="516"/>
      <c r="D268" s="516"/>
      <c r="E268" s="516"/>
      <c r="F268" s="505">
        <v>6</v>
      </c>
      <c r="G268" s="505" t="str">
        <f>'5 VALORACIÓN DEL CONTROL'!I294</f>
        <v xml:space="preserve">  </v>
      </c>
      <c r="H268" s="506">
        <f>'5 VALORACIÓN DEL CONTROL'!P294</f>
        <v>0</v>
      </c>
      <c r="I268" s="506" t="str">
        <f>'5 VALORACIÓN DEL CONTROL'!S294</f>
        <v/>
      </c>
      <c r="J268" s="516"/>
      <c r="K268" s="516"/>
      <c r="L268" s="504"/>
      <c r="M268" s="504"/>
      <c r="N268" s="504"/>
    </row>
    <row r="269" spans="1:14" ht="133.5" customHeight="1" x14ac:dyDescent="0.25">
      <c r="A269" s="514" t="str">
        <f>'2 CONTEXTO E IDENTIFICACIÓN'!A56</f>
        <v>R1GIP</v>
      </c>
      <c r="B269" s="514" t="s">
        <v>860</v>
      </c>
      <c r="C269" s="514" t="str">
        <f>'2 CONTEXTO E IDENTIFICACIÓN'!E56</f>
        <v>Posibilidad de afectación reputacional y económica por denuncias o sanciones de entes de control debido al incumplimiento en la prestación del servicio psicosocial (Prestación continua e ininterrumpida del servicio)</v>
      </c>
      <c r="D269" s="514" t="s">
        <v>863</v>
      </c>
      <c r="E269" s="514" t="str">
        <f>'4 MAPA CALOR INHERENTE'!E55</f>
        <v>Alto</v>
      </c>
      <c r="F269" s="505">
        <v>1</v>
      </c>
      <c r="G269" s="505" t="str">
        <f>'5 VALORACIÓN DEL CONTROL'!I295</f>
        <v xml:space="preserve">El líder funcional del servicio psicosocial  verifica  mensualmente el cumplimiento en la ejecución de 
los cronogramas de atención por disciplina psicosocial, como evidencia de ejecución del control se  adjunta acta de reunión con trazabilidad de la verificación de cumplimiento, los cronogramas de  atención y los formatos de "Intervención y Seguimiento Individual" F-GIP-1185 que soportan la 
prestación del servicio.  
En caso de no lograr la atención programada, se dará claridad en el acta de estos casos y su  reprogramación de atención si aplica. </v>
      </c>
      <c r="H269" s="506" t="str">
        <f>'5 VALORACIÓN DEL CONTROL'!P295</f>
        <v>Mensual</v>
      </c>
      <c r="I269" s="506">
        <f>'5 VALORACIÓN DEL CONTROL'!S295</f>
        <v>0.4</v>
      </c>
      <c r="J269" s="514" t="str">
        <f>'6 MAPA CALOR RESIDUAL'!G55</f>
        <v>Alto</v>
      </c>
      <c r="K269" s="514" t="s">
        <v>864</v>
      </c>
      <c r="L269" s="505" t="s">
        <v>26</v>
      </c>
      <c r="M269" s="505" t="s">
        <v>26</v>
      </c>
      <c r="N269" s="505" t="s">
        <v>26</v>
      </c>
    </row>
    <row r="270" spans="1:14" s="62" customFormat="1" ht="15" hidden="1" customHeight="1" x14ac:dyDescent="0.25">
      <c r="A270" s="515"/>
      <c r="B270" s="515"/>
      <c r="C270" s="515"/>
      <c r="D270" s="515"/>
      <c r="E270" s="515"/>
      <c r="F270" s="505">
        <v>2</v>
      </c>
      <c r="G270" s="505" t="str">
        <f>'5 VALORACIÓN DEL CONTROL'!I296</f>
        <v xml:space="preserve">  </v>
      </c>
      <c r="H270" s="506">
        <f>'5 VALORACIÓN DEL CONTROL'!P296</f>
        <v>0</v>
      </c>
      <c r="I270" s="506" t="str">
        <f>'5 VALORACIÓN DEL CONTROL'!S296</f>
        <v/>
      </c>
      <c r="J270" s="515"/>
      <c r="K270" s="515"/>
      <c r="L270" s="504"/>
      <c r="M270" s="504"/>
      <c r="N270" s="504"/>
    </row>
    <row r="271" spans="1:14" s="62" customFormat="1" ht="15" hidden="1" customHeight="1" x14ac:dyDescent="0.25">
      <c r="A271" s="515"/>
      <c r="B271" s="515"/>
      <c r="C271" s="515"/>
      <c r="D271" s="515"/>
      <c r="E271" s="515"/>
      <c r="F271" s="505">
        <v>3</v>
      </c>
      <c r="G271" s="505" t="str">
        <f>'5 VALORACIÓN DEL CONTROL'!I297</f>
        <v xml:space="preserve">  </v>
      </c>
      <c r="H271" s="506">
        <f>'5 VALORACIÓN DEL CONTROL'!P297</f>
        <v>0</v>
      </c>
      <c r="I271" s="506" t="str">
        <f>'5 VALORACIÓN DEL CONTROL'!S297</f>
        <v/>
      </c>
      <c r="J271" s="515"/>
      <c r="K271" s="515"/>
      <c r="L271" s="504"/>
      <c r="M271" s="504"/>
      <c r="N271" s="504"/>
    </row>
    <row r="272" spans="1:14" s="62" customFormat="1" ht="15" hidden="1" customHeight="1" x14ac:dyDescent="0.25">
      <c r="A272" s="515"/>
      <c r="B272" s="515"/>
      <c r="C272" s="515"/>
      <c r="D272" s="515"/>
      <c r="E272" s="515"/>
      <c r="F272" s="505">
        <v>4</v>
      </c>
      <c r="G272" s="505" t="str">
        <f>'5 VALORACIÓN DEL CONTROL'!I298</f>
        <v xml:space="preserve">  </v>
      </c>
      <c r="H272" s="506">
        <f>'5 VALORACIÓN DEL CONTROL'!P298</f>
        <v>0</v>
      </c>
      <c r="I272" s="506" t="str">
        <f>'5 VALORACIÓN DEL CONTROL'!S298</f>
        <v/>
      </c>
      <c r="J272" s="515"/>
      <c r="K272" s="515"/>
      <c r="L272" s="504"/>
      <c r="M272" s="504"/>
      <c r="N272" s="504"/>
    </row>
    <row r="273" spans="1:14" s="62" customFormat="1" ht="15" hidden="1" customHeight="1" x14ac:dyDescent="0.25">
      <c r="A273" s="515"/>
      <c r="B273" s="515"/>
      <c r="C273" s="515"/>
      <c r="D273" s="515"/>
      <c r="E273" s="515"/>
      <c r="F273" s="505">
        <v>5</v>
      </c>
      <c r="G273" s="505" t="str">
        <f>'5 VALORACIÓN DEL CONTROL'!I299</f>
        <v xml:space="preserve">  </v>
      </c>
      <c r="H273" s="506">
        <f>'5 VALORACIÓN DEL CONTROL'!P299</f>
        <v>0</v>
      </c>
      <c r="I273" s="506" t="str">
        <f>'5 VALORACIÓN DEL CONTROL'!S299</f>
        <v/>
      </c>
      <c r="J273" s="515"/>
      <c r="K273" s="515"/>
      <c r="L273" s="504"/>
      <c r="M273" s="504"/>
      <c r="N273" s="504"/>
    </row>
    <row r="274" spans="1:14" s="62" customFormat="1" ht="15" hidden="1" customHeight="1" x14ac:dyDescent="0.25">
      <c r="A274" s="516"/>
      <c r="B274" s="516"/>
      <c r="C274" s="516"/>
      <c r="D274" s="516"/>
      <c r="E274" s="516"/>
      <c r="F274" s="505">
        <v>6</v>
      </c>
      <c r="G274" s="505" t="str">
        <f>'5 VALORACIÓN DEL CONTROL'!I300</f>
        <v xml:space="preserve">  </v>
      </c>
      <c r="H274" s="506">
        <f>'5 VALORACIÓN DEL CONTROL'!P300</f>
        <v>0</v>
      </c>
      <c r="I274" s="506" t="str">
        <f>'5 VALORACIÓN DEL CONTROL'!S300</f>
        <v/>
      </c>
      <c r="J274" s="516"/>
      <c r="K274" s="516"/>
      <c r="L274" s="504"/>
      <c r="M274" s="504"/>
      <c r="N274" s="504"/>
    </row>
    <row r="275" spans="1:14" ht="133.5" customHeight="1" x14ac:dyDescent="0.25">
      <c r="A275" s="514" t="str">
        <f>'2 CONTEXTO E IDENTIFICACIÓN'!A57</f>
        <v>R2GIP</v>
      </c>
      <c r="B275" s="514" t="s">
        <v>860</v>
      </c>
      <c r="C275" s="514" t="str">
        <f>'2 CONTEXTO E IDENTIFICACIÓN'!E57</f>
        <v>Posibilidad de afectación reputacional y económica por sanciones o multas de entes de control, detrimento patrimonial. O perdida de la certificación ACA debido a la disminución de la cobertura ocupacional en las actividades válidas para la redención de pena</v>
      </c>
      <c r="D275" s="514" t="s">
        <v>863</v>
      </c>
      <c r="E275" s="514" t="str">
        <f>'4 MAPA CALOR INHERENTE'!E56</f>
        <v>Moderado</v>
      </c>
      <c r="F275" s="505">
        <v>1</v>
      </c>
      <c r="G275" s="505" t="str">
        <f>'5 VALORACIÓN DEL CONTROL'!I301</f>
        <v>La Junta de Evaluación Trabajo Estudio y Enseñanza - JETEE   asigna  las actividades válidas para la redención de pena como minimo dos veces al mes, de acuerdo con la demanda de las PPLs para la asignación de las actividades TEE, este proceso se diligencia en el aplicativo SISIPEC WEB modulo TEE - Actas de Asignación Trabajo, Estudio y Enseñanza, las cuales son visibles y disponibles en el mismo y son el insumo para el reporte del plan ocupacional. Para los casos en los cuales no se asignen actividades la observación se realizará en las Actas de Asignación Trabajo, Estudio y Enseñanza. Como evidencia se recibirán las Actas de Asignación Trabajo, Estudio y Enseñanza emitidas por el módulo TEE-SISIPEC WEB. El cargue de las evidencias se realizará trimestralmente.</v>
      </c>
      <c r="H275" s="506" t="str">
        <f>'5 VALORACIÓN DEL CONTROL'!P301</f>
        <v>Bimensual</v>
      </c>
      <c r="I275" s="506">
        <f>'5 VALORACIÓN DEL CONTROL'!S301</f>
        <v>0.4</v>
      </c>
      <c r="J275" s="514" t="str">
        <f>'6 MAPA CALOR RESIDUAL'!G56</f>
        <v>Moderado</v>
      </c>
      <c r="K275" s="514" t="s">
        <v>864</v>
      </c>
      <c r="L275" s="505" t="s">
        <v>26</v>
      </c>
      <c r="M275" s="505" t="s">
        <v>26</v>
      </c>
      <c r="N275" s="505" t="s">
        <v>26</v>
      </c>
    </row>
    <row r="276" spans="1:14" s="62" customFormat="1" ht="15" hidden="1" customHeight="1" x14ac:dyDescent="0.25">
      <c r="A276" s="515"/>
      <c r="B276" s="515"/>
      <c r="C276" s="515"/>
      <c r="D276" s="515"/>
      <c r="E276" s="515"/>
      <c r="F276" s="505">
        <v>2</v>
      </c>
      <c r="G276" s="505" t="str">
        <f>'5 VALORACIÓN DEL CONTROL'!I302</f>
        <v xml:space="preserve">  </v>
      </c>
      <c r="H276" s="506">
        <f>'5 VALORACIÓN DEL CONTROL'!P302</f>
        <v>0</v>
      </c>
      <c r="I276" s="506" t="str">
        <f>'5 VALORACIÓN DEL CONTROL'!S302</f>
        <v/>
      </c>
      <c r="J276" s="515"/>
      <c r="K276" s="515"/>
      <c r="L276" s="504"/>
      <c r="M276" s="504"/>
      <c r="N276" s="504"/>
    </row>
    <row r="277" spans="1:14" s="62" customFormat="1" ht="15" hidden="1" customHeight="1" x14ac:dyDescent="0.25">
      <c r="A277" s="515"/>
      <c r="B277" s="515"/>
      <c r="C277" s="515"/>
      <c r="D277" s="515"/>
      <c r="E277" s="515"/>
      <c r="F277" s="505">
        <v>1</v>
      </c>
      <c r="G277" s="505" t="str">
        <f>'5 VALORACIÓN DEL CONTROL'!I303</f>
        <v xml:space="preserve">  </v>
      </c>
      <c r="H277" s="506">
        <f>'5 VALORACIÓN DEL CONTROL'!P303</f>
        <v>0</v>
      </c>
      <c r="I277" s="506" t="str">
        <f>'5 VALORACIÓN DEL CONTROL'!S303</f>
        <v/>
      </c>
      <c r="J277" s="515"/>
      <c r="K277" s="515"/>
      <c r="L277" s="504"/>
      <c r="M277" s="504"/>
      <c r="N277" s="504"/>
    </row>
    <row r="278" spans="1:14" s="62" customFormat="1" ht="15" hidden="1" customHeight="1" x14ac:dyDescent="0.25">
      <c r="A278" s="515"/>
      <c r="B278" s="515"/>
      <c r="C278" s="515"/>
      <c r="D278" s="515"/>
      <c r="E278" s="515"/>
      <c r="F278" s="505">
        <v>2</v>
      </c>
      <c r="G278" s="505" t="str">
        <f>'5 VALORACIÓN DEL CONTROL'!I304</f>
        <v xml:space="preserve">  </v>
      </c>
      <c r="H278" s="506">
        <f>'5 VALORACIÓN DEL CONTROL'!P304</f>
        <v>0</v>
      </c>
      <c r="I278" s="506" t="str">
        <f>'5 VALORACIÓN DEL CONTROL'!S304</f>
        <v/>
      </c>
      <c r="J278" s="515"/>
      <c r="K278" s="515"/>
      <c r="L278" s="504"/>
      <c r="M278" s="504"/>
      <c r="N278" s="504"/>
    </row>
    <row r="279" spans="1:14" s="62" customFormat="1" ht="15" hidden="1" customHeight="1" x14ac:dyDescent="0.25">
      <c r="A279" s="515"/>
      <c r="B279" s="515"/>
      <c r="C279" s="515"/>
      <c r="D279" s="515"/>
      <c r="E279" s="515"/>
      <c r="F279" s="505">
        <v>3</v>
      </c>
      <c r="G279" s="505" t="str">
        <f>'5 VALORACIÓN DEL CONTROL'!I305</f>
        <v xml:space="preserve">  </v>
      </c>
      <c r="H279" s="506">
        <f>'5 VALORACIÓN DEL CONTROL'!P305</f>
        <v>0</v>
      </c>
      <c r="I279" s="506" t="str">
        <f>'5 VALORACIÓN DEL CONTROL'!S305</f>
        <v/>
      </c>
      <c r="J279" s="515"/>
      <c r="K279" s="515"/>
      <c r="L279" s="504"/>
      <c r="M279" s="504"/>
      <c r="N279" s="504"/>
    </row>
    <row r="280" spans="1:14" s="62" customFormat="1" ht="15" hidden="1" customHeight="1" x14ac:dyDescent="0.25">
      <c r="A280" s="516"/>
      <c r="B280" s="516"/>
      <c r="C280" s="516"/>
      <c r="D280" s="516"/>
      <c r="E280" s="516"/>
      <c r="F280" s="505">
        <v>4</v>
      </c>
      <c r="G280" s="505" t="str">
        <f>'5 VALORACIÓN DEL CONTROL'!I306</f>
        <v xml:space="preserve">  </v>
      </c>
      <c r="H280" s="506">
        <f>'5 VALORACIÓN DEL CONTROL'!P306</f>
        <v>0</v>
      </c>
      <c r="I280" s="506" t="str">
        <f>'5 VALORACIÓN DEL CONTROL'!S306</f>
        <v/>
      </c>
      <c r="J280" s="516"/>
      <c r="K280" s="516"/>
      <c r="L280" s="504"/>
      <c r="M280" s="504"/>
      <c r="N280" s="504"/>
    </row>
    <row r="281" spans="1:14" ht="133.5" customHeight="1" x14ac:dyDescent="0.25">
      <c r="A281" s="514" t="str">
        <f>'2 CONTEXTO E IDENTIFICACIÓN'!A58</f>
        <v>R3GIP</v>
      </c>
      <c r="B281" s="514" t="s">
        <v>860</v>
      </c>
      <c r="C281" s="514" t="str">
        <f>'2 CONTEXTO E IDENTIFICACIÓN'!E58</f>
        <v>Posibilidad de afectación reputacional por fugas o rescates dentro del sistema carcelario o durante traslados o remisiones debido a fallas en los procedimientos establecidos</v>
      </c>
      <c r="D281" s="514" t="s">
        <v>863</v>
      </c>
      <c r="E281" s="514" t="str">
        <f>'4 MAPA CALOR INHERENTE'!E57</f>
        <v>Moderado</v>
      </c>
      <c r="F281" s="505">
        <v>5</v>
      </c>
      <c r="G281" s="505" t="str">
        <f>'5 VALORACIÓN DEL CONTROL'!I307</f>
        <v>El equipo de salud de la Cárcel Distrital  verifica  previo a la remisión de salud para la salida de una PPL, los datos de la persona privada de la libertad a través de la consulta en SISIPEC y los datos de tiempo, modo, lugar y tipo de atención revisando las ordenes correspondientes (Citas médicas, odontológicas, otros). En caso de no poder verificar los datos de la persona Privada de la libertad no se procede con la remisión. Como evidencia queda la matriz de digitalización de remisiones y F-GIP-1183 Remisión al servicio de Salud. El cargue de las evidencias se hará trimestralmente.</v>
      </c>
      <c r="H281" s="506" t="str">
        <f>'5 VALORACIÓN DEL CONTROL'!P307</f>
        <v>Cada vez que se Requiera</v>
      </c>
      <c r="I281" s="506">
        <f>'5 VALORACIÓN DEL CONTROL'!S307</f>
        <v>0.4</v>
      </c>
      <c r="J281" s="514" t="str">
        <f>'6 MAPA CALOR RESIDUAL'!G57</f>
        <v>Moderado</v>
      </c>
      <c r="K281" s="514" t="s">
        <v>864</v>
      </c>
      <c r="L281" s="505" t="s">
        <v>26</v>
      </c>
      <c r="M281" s="505" t="s">
        <v>26</v>
      </c>
      <c r="N281" s="505" t="s">
        <v>26</v>
      </c>
    </row>
    <row r="282" spans="1:14" s="62" customFormat="1" ht="15" hidden="1" customHeight="1" x14ac:dyDescent="0.25">
      <c r="A282" s="515"/>
      <c r="B282" s="515"/>
      <c r="C282" s="515"/>
      <c r="D282" s="515"/>
      <c r="E282" s="515"/>
      <c r="F282" s="505">
        <v>6</v>
      </c>
      <c r="G282" s="505" t="str">
        <f>'5 VALORACIÓN DEL CONTROL'!I308</f>
        <v xml:space="preserve">  </v>
      </c>
      <c r="H282" s="506">
        <f>'5 VALORACIÓN DEL CONTROL'!P308</f>
        <v>0</v>
      </c>
      <c r="I282" s="506" t="str">
        <f>'5 VALORACIÓN DEL CONTROL'!S308</f>
        <v/>
      </c>
      <c r="J282" s="515"/>
      <c r="K282" s="515"/>
      <c r="L282" s="504"/>
      <c r="M282" s="504"/>
      <c r="N282" s="504"/>
    </row>
    <row r="283" spans="1:14" s="62" customFormat="1" ht="15" hidden="1" customHeight="1" x14ac:dyDescent="0.25">
      <c r="A283" s="515"/>
      <c r="B283" s="515"/>
      <c r="C283" s="515"/>
      <c r="D283" s="515"/>
      <c r="E283" s="515"/>
      <c r="F283" s="505">
        <v>1</v>
      </c>
      <c r="G283" s="505" t="str">
        <f>'5 VALORACIÓN DEL CONTROL'!I309</f>
        <v xml:space="preserve">  </v>
      </c>
      <c r="H283" s="506">
        <f>'5 VALORACIÓN DEL CONTROL'!P309</f>
        <v>0</v>
      </c>
      <c r="I283" s="506" t="str">
        <f>'5 VALORACIÓN DEL CONTROL'!S309</f>
        <v/>
      </c>
      <c r="J283" s="515"/>
      <c r="K283" s="515"/>
      <c r="L283" s="504"/>
      <c r="M283" s="504"/>
      <c r="N283" s="504"/>
    </row>
    <row r="284" spans="1:14" s="62" customFormat="1" ht="15" hidden="1" customHeight="1" x14ac:dyDescent="0.25">
      <c r="A284" s="515"/>
      <c r="B284" s="515"/>
      <c r="C284" s="515"/>
      <c r="D284" s="515"/>
      <c r="E284" s="515"/>
      <c r="F284" s="505">
        <v>2</v>
      </c>
      <c r="G284" s="505" t="str">
        <f>'5 VALORACIÓN DEL CONTROL'!I310</f>
        <v xml:space="preserve">  </v>
      </c>
      <c r="H284" s="506">
        <f>'5 VALORACIÓN DEL CONTROL'!P310</f>
        <v>0</v>
      </c>
      <c r="I284" s="506" t="str">
        <f>'5 VALORACIÓN DEL CONTROL'!S310</f>
        <v/>
      </c>
      <c r="J284" s="515"/>
      <c r="K284" s="515"/>
      <c r="L284" s="504"/>
      <c r="M284" s="504"/>
      <c r="N284" s="504"/>
    </row>
    <row r="285" spans="1:14" s="62" customFormat="1" ht="15" hidden="1" customHeight="1" x14ac:dyDescent="0.25">
      <c r="A285" s="515"/>
      <c r="B285" s="515"/>
      <c r="C285" s="515"/>
      <c r="D285" s="515"/>
      <c r="E285" s="515"/>
      <c r="F285" s="505">
        <v>3</v>
      </c>
      <c r="G285" s="505" t="str">
        <f>'5 VALORACIÓN DEL CONTROL'!I311</f>
        <v xml:space="preserve">  </v>
      </c>
      <c r="H285" s="506">
        <f>'5 VALORACIÓN DEL CONTROL'!P311</f>
        <v>0</v>
      </c>
      <c r="I285" s="506" t="str">
        <f>'5 VALORACIÓN DEL CONTROL'!S311</f>
        <v/>
      </c>
      <c r="J285" s="515"/>
      <c r="K285" s="515"/>
      <c r="L285" s="504"/>
      <c r="M285" s="504"/>
      <c r="N285" s="504"/>
    </row>
    <row r="286" spans="1:14" s="62" customFormat="1" ht="15" hidden="1" customHeight="1" x14ac:dyDescent="0.25">
      <c r="A286" s="516"/>
      <c r="B286" s="516"/>
      <c r="C286" s="516"/>
      <c r="D286" s="516"/>
      <c r="E286" s="516"/>
      <c r="F286" s="505">
        <v>4</v>
      </c>
      <c r="G286" s="505" t="str">
        <f>'5 VALORACIÓN DEL CONTROL'!I312</f>
        <v xml:space="preserve">  </v>
      </c>
      <c r="H286" s="506">
        <f>'5 VALORACIÓN DEL CONTROL'!P312</f>
        <v>0</v>
      </c>
      <c r="I286" s="506" t="str">
        <f>'5 VALORACIÓN DEL CONTROL'!S312</f>
        <v/>
      </c>
      <c r="J286" s="516"/>
      <c r="K286" s="516"/>
      <c r="L286" s="504"/>
      <c r="M286" s="504"/>
      <c r="N286" s="504"/>
    </row>
    <row r="287" spans="1:14" ht="133.5" customHeight="1" x14ac:dyDescent="0.25">
      <c r="A287" s="514" t="str">
        <f>'2 CONTEXTO E IDENTIFICACIÓN'!A59</f>
        <v>R4GIP</v>
      </c>
      <c r="B287" s="514" t="s">
        <v>860</v>
      </c>
      <c r="C287" s="514" t="str">
        <f>'2 CONTEXTO E IDENTIFICACIÓN'!E59</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D287" s="514" t="s">
        <v>863</v>
      </c>
      <c r="E287" s="514" t="str">
        <f>'4 MAPA CALOR INHERENTE'!E58</f>
        <v>Moderado</v>
      </c>
      <c r="F287" s="505">
        <v>5</v>
      </c>
      <c r="G287" s="505" t="str">
        <f>'5 VALORACIÓN DEL CONTROL'!I313</f>
        <v>El equipo de apoyo a la supervisión de alimentos  verifica  mensualmente la matriz de "control y seguimiento al servicio de alimentos", las etapas del procesamiento de las raciones alimentarias suministradas a los PPL. Para los casos en los cuales no se ejecute mensualmente se acumula con el siguiente periodo. Como evidencia quedara el formato F-GIP-1208 "Seguimiento y control de servicio de alimentos". El cargue de las evidencias se realizará trimestralmente.</v>
      </c>
      <c r="H287" s="506" t="str">
        <f>'5 VALORACIÓN DEL CONTROL'!P313</f>
        <v>Mensual</v>
      </c>
      <c r="I287" s="506">
        <f>'5 VALORACIÓN DEL CONTROL'!S313</f>
        <v>0.3</v>
      </c>
      <c r="J287" s="514" t="str">
        <f>'6 MAPA CALOR RESIDUAL'!G58</f>
        <v>Moderado</v>
      </c>
      <c r="K287" s="514" t="s">
        <v>864</v>
      </c>
      <c r="L287" s="505" t="s">
        <v>26</v>
      </c>
      <c r="M287" s="505" t="s">
        <v>26</v>
      </c>
      <c r="N287" s="505" t="s">
        <v>26</v>
      </c>
    </row>
    <row r="288" spans="1:14" s="62" customFormat="1" ht="133.5" customHeight="1" x14ac:dyDescent="0.25">
      <c r="A288" s="515"/>
      <c r="B288" s="515"/>
      <c r="C288" s="515"/>
      <c r="D288" s="515"/>
      <c r="E288" s="515"/>
      <c r="F288" s="505">
        <v>6</v>
      </c>
      <c r="G288" s="505" t="str">
        <f>'5 VALORACIÓN DEL CONTROL'!I314</f>
        <v>El supervisor del contrato de alimentos, en coordinación con  el Director del CER,  realiza  mensualmente, una visita a la planta de procesamiento con el fin de verificar los programas de inocuidad de los alimentos y cumplimiento de los criterios establecidos en los anexos técnicos del contrato de lo cual se levantará acta. Para los casos que no se ejecute mensualmente se realizará durante la primera semana del siguiente mes. El cargue de las evidencias se realizará trimestralmente.</v>
      </c>
      <c r="H288" s="506" t="str">
        <f>'5 VALORACIÓN DEL CONTROL'!P314</f>
        <v>Mensual</v>
      </c>
      <c r="I288" s="506">
        <f>'5 VALORACIÓN DEL CONTROL'!S314</f>
        <v>0.4</v>
      </c>
      <c r="J288" s="515"/>
      <c r="K288" s="515"/>
      <c r="L288" s="505" t="s">
        <v>26</v>
      </c>
      <c r="M288" s="505" t="s">
        <v>26</v>
      </c>
      <c r="N288" s="505" t="s">
        <v>26</v>
      </c>
    </row>
    <row r="289" spans="1:14" s="62" customFormat="1" ht="15" hidden="1" customHeight="1" x14ac:dyDescent="0.25">
      <c r="A289" s="515"/>
      <c r="B289" s="515"/>
      <c r="C289" s="515"/>
      <c r="D289" s="515"/>
      <c r="E289" s="515"/>
      <c r="F289" s="505">
        <v>1</v>
      </c>
      <c r="G289" s="505" t="str">
        <f>'5 VALORACIÓN DEL CONTROL'!I315</f>
        <v xml:space="preserve">  </v>
      </c>
      <c r="H289" s="506">
        <f>'5 VALORACIÓN DEL CONTROL'!P315</f>
        <v>0</v>
      </c>
      <c r="I289" s="506" t="str">
        <f>'5 VALORACIÓN DEL CONTROL'!S315</f>
        <v/>
      </c>
      <c r="J289" s="515"/>
      <c r="K289" s="515"/>
      <c r="L289" s="504"/>
      <c r="M289" s="504"/>
      <c r="N289" s="504"/>
    </row>
    <row r="290" spans="1:14" s="62" customFormat="1" ht="15" hidden="1" customHeight="1" x14ac:dyDescent="0.25">
      <c r="A290" s="515"/>
      <c r="B290" s="515"/>
      <c r="C290" s="515"/>
      <c r="D290" s="515"/>
      <c r="E290" s="515"/>
      <c r="F290" s="505">
        <v>2</v>
      </c>
      <c r="G290" s="505" t="str">
        <f>'5 VALORACIÓN DEL CONTROL'!I316</f>
        <v xml:space="preserve">  </v>
      </c>
      <c r="H290" s="506">
        <f>'5 VALORACIÓN DEL CONTROL'!P316</f>
        <v>0</v>
      </c>
      <c r="I290" s="506" t="str">
        <f>'5 VALORACIÓN DEL CONTROL'!S316</f>
        <v/>
      </c>
      <c r="J290" s="515"/>
      <c r="K290" s="515"/>
      <c r="L290" s="504"/>
      <c r="M290" s="504"/>
      <c r="N290" s="504"/>
    </row>
    <row r="291" spans="1:14" s="62" customFormat="1" ht="15" hidden="1" customHeight="1" x14ac:dyDescent="0.25">
      <c r="A291" s="515"/>
      <c r="B291" s="515"/>
      <c r="C291" s="515"/>
      <c r="D291" s="515"/>
      <c r="E291" s="515"/>
      <c r="F291" s="505">
        <v>3</v>
      </c>
      <c r="G291" s="505" t="str">
        <f>'5 VALORACIÓN DEL CONTROL'!I317</f>
        <v xml:space="preserve">  </v>
      </c>
      <c r="H291" s="506">
        <f>'5 VALORACIÓN DEL CONTROL'!P317</f>
        <v>0</v>
      </c>
      <c r="I291" s="506" t="str">
        <f>'5 VALORACIÓN DEL CONTROL'!S317</f>
        <v/>
      </c>
      <c r="J291" s="515"/>
      <c r="K291" s="515"/>
      <c r="L291" s="504"/>
      <c r="M291" s="504"/>
      <c r="N291" s="504"/>
    </row>
    <row r="292" spans="1:14" s="62" customFormat="1" ht="15" hidden="1" customHeight="1" x14ac:dyDescent="0.25">
      <c r="A292" s="516"/>
      <c r="B292" s="516"/>
      <c r="C292" s="516"/>
      <c r="D292" s="516"/>
      <c r="E292" s="516"/>
      <c r="F292" s="505">
        <v>4</v>
      </c>
      <c r="G292" s="505" t="str">
        <f>'5 VALORACIÓN DEL CONTROL'!I318</f>
        <v xml:space="preserve">  </v>
      </c>
      <c r="H292" s="506">
        <f>'5 VALORACIÓN DEL CONTROL'!P318</f>
        <v>0</v>
      </c>
      <c r="I292" s="506" t="str">
        <f>'5 VALORACIÓN DEL CONTROL'!S318</f>
        <v/>
      </c>
      <c r="J292" s="516"/>
      <c r="K292" s="516"/>
      <c r="L292" s="504"/>
      <c r="M292" s="504"/>
      <c r="N292" s="504"/>
    </row>
    <row r="293" spans="1:14" ht="133.5" customHeight="1" x14ac:dyDescent="0.25">
      <c r="A293" s="514" t="str">
        <f>'2 CONTEXTO E IDENTIFICACIÓN'!A60</f>
        <v>R5GIP</v>
      </c>
      <c r="B293" s="514" t="s">
        <v>860</v>
      </c>
      <c r="C293" s="514" t="str">
        <f>'2 CONTEXTO E IDENTIFICACIÓN'!E60</f>
        <v>Posibilidad de afectación reputacional y económica por demanda de los PPL, familiar, tercero o entes control debido al incumplimiento en la cobertura de los puestos de servicio y las actividades programadas</v>
      </c>
      <c r="D293" s="514" t="s">
        <v>863</v>
      </c>
      <c r="E293" s="514" t="str">
        <f>'4 MAPA CALOR INHERENTE'!E59</f>
        <v>Moderado</v>
      </c>
      <c r="F293" s="505">
        <v>5</v>
      </c>
      <c r="G293" s="505" t="str">
        <f>'5 VALORACIÓN DEL CONTROL'!I319</f>
        <v>El comandante de compañía  verifica y asigna  diariamente los puestos de servicio de acuerdo con el personal disponible, los puestos y actividades prioritarias a cubrir, el registro queda en la orden de servicios. Si no se cuenta con el personal mínimo para la prestación del servicio se solicitará acompañamiento a la fuerza pública lo que se representa mediante comunicaciones oficial (Correo electrónico o Físico). Como evidencia quedan el Formato F-GIP-1265 Orden de Servicios o comunicaciones oficial (Correo electrónico o Físico). El cargue de las evidencias se hará trimestralmente.</v>
      </c>
      <c r="H293" s="506" t="str">
        <f>'5 VALORACIÓN DEL CONTROL'!P319</f>
        <v>Diario</v>
      </c>
      <c r="I293" s="506">
        <f>'5 VALORACIÓN DEL CONTROL'!S319</f>
        <v>0.3</v>
      </c>
      <c r="J293" s="514" t="str">
        <f>'6 MAPA CALOR RESIDUAL'!G59</f>
        <v>Moderado</v>
      </c>
      <c r="K293" s="514" t="s">
        <v>864</v>
      </c>
      <c r="L293" s="505" t="s">
        <v>26</v>
      </c>
      <c r="M293" s="505" t="s">
        <v>26</v>
      </c>
      <c r="N293" s="505" t="s">
        <v>26</v>
      </c>
    </row>
    <row r="294" spans="1:14" s="62" customFormat="1" ht="15" hidden="1" customHeight="1" x14ac:dyDescent="0.25">
      <c r="A294" s="515"/>
      <c r="B294" s="515"/>
      <c r="C294" s="515"/>
      <c r="D294" s="515"/>
      <c r="E294" s="515"/>
      <c r="F294" s="505">
        <v>6</v>
      </c>
      <c r="G294" s="505" t="str">
        <f>'5 VALORACIÓN DEL CONTROL'!I320</f>
        <v xml:space="preserve">  </v>
      </c>
      <c r="H294" s="506">
        <f>'5 VALORACIÓN DEL CONTROL'!P320</f>
        <v>0</v>
      </c>
      <c r="I294" s="506" t="str">
        <f>'5 VALORACIÓN DEL CONTROL'!S320</f>
        <v/>
      </c>
      <c r="J294" s="515"/>
      <c r="K294" s="515"/>
      <c r="L294" s="504"/>
      <c r="M294" s="504"/>
      <c r="N294" s="504"/>
    </row>
    <row r="295" spans="1:14" s="62" customFormat="1" ht="15" hidden="1" customHeight="1" x14ac:dyDescent="0.25">
      <c r="A295" s="515"/>
      <c r="B295" s="515"/>
      <c r="C295" s="515"/>
      <c r="D295" s="515"/>
      <c r="E295" s="515"/>
      <c r="F295" s="505">
        <v>1</v>
      </c>
      <c r="G295" s="505" t="str">
        <f>'5 VALORACIÓN DEL CONTROL'!I321</f>
        <v xml:space="preserve">  </v>
      </c>
      <c r="H295" s="506">
        <f>'5 VALORACIÓN DEL CONTROL'!P321</f>
        <v>0</v>
      </c>
      <c r="I295" s="506" t="str">
        <f>'5 VALORACIÓN DEL CONTROL'!S321</f>
        <v/>
      </c>
      <c r="J295" s="515"/>
      <c r="K295" s="515"/>
      <c r="L295" s="504"/>
      <c r="M295" s="504"/>
      <c r="N295" s="504"/>
    </row>
    <row r="296" spans="1:14" s="62" customFormat="1" ht="15" hidden="1" customHeight="1" x14ac:dyDescent="0.25">
      <c r="A296" s="515"/>
      <c r="B296" s="515"/>
      <c r="C296" s="515"/>
      <c r="D296" s="515"/>
      <c r="E296" s="515"/>
      <c r="F296" s="505">
        <v>2</v>
      </c>
      <c r="G296" s="505" t="str">
        <f>'5 VALORACIÓN DEL CONTROL'!I322</f>
        <v xml:space="preserve">  </v>
      </c>
      <c r="H296" s="506">
        <f>'5 VALORACIÓN DEL CONTROL'!P322</f>
        <v>0</v>
      </c>
      <c r="I296" s="506" t="str">
        <f>'5 VALORACIÓN DEL CONTROL'!S322</f>
        <v/>
      </c>
      <c r="J296" s="515"/>
      <c r="K296" s="515"/>
      <c r="L296" s="504"/>
      <c r="M296" s="504"/>
      <c r="N296" s="504"/>
    </row>
    <row r="297" spans="1:14" s="62" customFormat="1" ht="15" hidden="1" customHeight="1" x14ac:dyDescent="0.25">
      <c r="A297" s="515"/>
      <c r="B297" s="515"/>
      <c r="C297" s="515"/>
      <c r="D297" s="515"/>
      <c r="E297" s="515"/>
      <c r="F297" s="505">
        <v>1</v>
      </c>
      <c r="G297" s="505" t="str">
        <f>'5 VALORACIÓN DEL CONTROL'!I323</f>
        <v xml:space="preserve">  </v>
      </c>
      <c r="H297" s="506">
        <f>'5 VALORACIÓN DEL CONTROL'!P323</f>
        <v>0</v>
      </c>
      <c r="I297" s="506" t="str">
        <f>'5 VALORACIÓN DEL CONTROL'!S323</f>
        <v/>
      </c>
      <c r="J297" s="515"/>
      <c r="K297" s="515"/>
      <c r="L297" s="504"/>
      <c r="M297" s="504"/>
      <c r="N297" s="504"/>
    </row>
    <row r="298" spans="1:14" s="62" customFormat="1" ht="15" hidden="1" customHeight="1" x14ac:dyDescent="0.25">
      <c r="A298" s="516"/>
      <c r="B298" s="516"/>
      <c r="C298" s="516"/>
      <c r="D298" s="516"/>
      <c r="E298" s="516"/>
      <c r="F298" s="505">
        <v>2</v>
      </c>
      <c r="G298" s="505" t="str">
        <f>'5 VALORACIÓN DEL CONTROL'!I324</f>
        <v xml:space="preserve">  </v>
      </c>
      <c r="H298" s="506">
        <f>'5 VALORACIÓN DEL CONTROL'!P324</f>
        <v>0</v>
      </c>
      <c r="I298" s="506" t="str">
        <f>'5 VALORACIÓN DEL CONTROL'!S324</f>
        <v/>
      </c>
      <c r="J298" s="516"/>
      <c r="K298" s="516"/>
      <c r="L298" s="504"/>
      <c r="M298" s="504"/>
      <c r="N298" s="504"/>
    </row>
    <row r="299" spans="1:14" ht="133.5" customHeight="1" x14ac:dyDescent="0.25">
      <c r="A299" s="514" t="str">
        <f>'2 CONTEXTO E IDENTIFICACIÓN'!A61</f>
        <v>R6GIP</v>
      </c>
      <c r="B299" s="514" t="s">
        <v>860</v>
      </c>
      <c r="C299" s="514" t="str">
        <f>'2 CONTEXTO E IDENTIFICACIÓN'!E61</f>
        <v>Posibilidad de afectación económica por demanda de los PPL, familiar, tercero o entes control  debido a falencias en seguridad y deficiencia en los tiempos de reacción a los eventos que atenten contra la seguridad de las PPL/Funcionarios/Guardia.</v>
      </c>
      <c r="D299" s="514" t="s">
        <v>863</v>
      </c>
      <c r="E299" s="514" t="str">
        <f>'4 MAPA CALOR INHERENTE'!E60</f>
        <v>Moderado</v>
      </c>
      <c r="F299" s="505">
        <v>3</v>
      </c>
      <c r="G299" s="505" t="str">
        <f>'5 VALORACIÓN DEL CONTROL'!I325</f>
        <v>El Comandante de Compañía  programa  mensualmente requisas a los PPL con el fin de incautar elementos prohibidos lo cual queda registrado en el informe de actividades mensual que se llevan a cabo en cumplimiento del plan de gestión. Para los casos en los cuales no se logre cumplir con la programación se procederá con la reprogramación de las requisas. Como evidencia queda el informe de actividades mensual. El cargue de las evidencias se hará trimestralmente.</v>
      </c>
      <c r="H299" s="506" t="str">
        <f>'5 VALORACIÓN DEL CONTROL'!P325</f>
        <v>Mensual</v>
      </c>
      <c r="I299" s="506">
        <f>'5 VALORACIÓN DEL CONTROL'!S325</f>
        <v>0.4</v>
      </c>
      <c r="J299" s="514" t="str">
        <f>'6 MAPA CALOR RESIDUAL'!G60</f>
        <v>Moderado</v>
      </c>
      <c r="K299" s="514" t="s">
        <v>864</v>
      </c>
      <c r="L299" s="505" t="s">
        <v>26</v>
      </c>
      <c r="M299" s="505" t="s">
        <v>26</v>
      </c>
      <c r="N299" s="505" t="s">
        <v>26</v>
      </c>
    </row>
    <row r="300" spans="1:14" s="62" customFormat="1" ht="15" hidden="1" customHeight="1" x14ac:dyDescent="0.25">
      <c r="A300" s="515"/>
      <c r="B300" s="515"/>
      <c r="C300" s="515"/>
      <c r="D300" s="515"/>
      <c r="E300" s="515"/>
      <c r="F300" s="505">
        <v>4</v>
      </c>
      <c r="G300" s="505" t="str">
        <f>'5 VALORACIÓN DEL CONTROL'!I326</f>
        <v xml:space="preserve">  </v>
      </c>
      <c r="H300" s="506">
        <f>'5 VALORACIÓN DEL CONTROL'!P326</f>
        <v>0</v>
      </c>
      <c r="I300" s="506" t="str">
        <f>'5 VALORACIÓN DEL CONTROL'!S326</f>
        <v/>
      </c>
      <c r="J300" s="515"/>
      <c r="K300" s="515"/>
      <c r="L300" s="504"/>
      <c r="M300" s="504"/>
      <c r="N300" s="504"/>
    </row>
    <row r="301" spans="1:14" s="62" customFormat="1" ht="15" hidden="1" customHeight="1" x14ac:dyDescent="0.25">
      <c r="A301" s="515"/>
      <c r="B301" s="515"/>
      <c r="C301" s="515"/>
      <c r="D301" s="515"/>
      <c r="E301" s="515"/>
      <c r="F301" s="505">
        <v>5</v>
      </c>
      <c r="G301" s="505" t="str">
        <f>'5 VALORACIÓN DEL CONTROL'!I327</f>
        <v xml:space="preserve">  </v>
      </c>
      <c r="H301" s="506">
        <f>'5 VALORACIÓN DEL CONTROL'!P327</f>
        <v>0</v>
      </c>
      <c r="I301" s="506" t="str">
        <f>'5 VALORACIÓN DEL CONTROL'!S327</f>
        <v/>
      </c>
      <c r="J301" s="515"/>
      <c r="K301" s="515"/>
      <c r="L301" s="504"/>
      <c r="M301" s="504"/>
      <c r="N301" s="504"/>
    </row>
    <row r="302" spans="1:14" s="62" customFormat="1" ht="15" hidden="1" customHeight="1" x14ac:dyDescent="0.25">
      <c r="A302" s="515"/>
      <c r="B302" s="515"/>
      <c r="C302" s="515"/>
      <c r="D302" s="515"/>
      <c r="E302" s="515"/>
      <c r="F302" s="505">
        <v>6</v>
      </c>
      <c r="G302" s="505" t="str">
        <f>'5 VALORACIÓN DEL CONTROL'!I328</f>
        <v xml:space="preserve">  </v>
      </c>
      <c r="H302" s="506">
        <f>'5 VALORACIÓN DEL CONTROL'!P328</f>
        <v>0</v>
      </c>
      <c r="I302" s="506" t="str">
        <f>'5 VALORACIÓN DEL CONTROL'!S328</f>
        <v/>
      </c>
      <c r="J302" s="515"/>
      <c r="K302" s="515"/>
      <c r="L302" s="504"/>
      <c r="M302" s="504"/>
      <c r="N302" s="504"/>
    </row>
    <row r="303" spans="1:14" s="62" customFormat="1" ht="15" hidden="1" customHeight="1" x14ac:dyDescent="0.25">
      <c r="A303" s="515"/>
      <c r="B303" s="515"/>
      <c r="C303" s="515"/>
      <c r="D303" s="515"/>
      <c r="E303" s="515"/>
      <c r="F303" s="505">
        <v>1</v>
      </c>
      <c r="G303" s="505" t="str">
        <f>'5 VALORACIÓN DEL CONTROL'!I329</f>
        <v xml:space="preserve">  </v>
      </c>
      <c r="H303" s="506">
        <f>'5 VALORACIÓN DEL CONTROL'!P329</f>
        <v>0</v>
      </c>
      <c r="I303" s="506" t="str">
        <f>'5 VALORACIÓN DEL CONTROL'!S329</f>
        <v/>
      </c>
      <c r="J303" s="515"/>
      <c r="K303" s="515"/>
      <c r="L303" s="504"/>
      <c r="M303" s="504"/>
      <c r="N303" s="504"/>
    </row>
    <row r="304" spans="1:14" s="62" customFormat="1" ht="15" hidden="1" customHeight="1" x14ac:dyDescent="0.25">
      <c r="A304" s="516"/>
      <c r="B304" s="516"/>
      <c r="C304" s="516"/>
      <c r="D304" s="516"/>
      <c r="E304" s="516"/>
      <c r="F304" s="505">
        <v>2</v>
      </c>
      <c r="G304" s="505" t="str">
        <f>'5 VALORACIÓN DEL CONTROL'!I330</f>
        <v xml:space="preserve">  </v>
      </c>
      <c r="H304" s="506">
        <f>'5 VALORACIÓN DEL CONTROL'!P330</f>
        <v>0</v>
      </c>
      <c r="I304" s="506" t="str">
        <f>'5 VALORACIÓN DEL CONTROL'!S330</f>
        <v/>
      </c>
      <c r="J304" s="516"/>
      <c r="K304" s="516"/>
      <c r="L304" s="504"/>
      <c r="M304" s="504"/>
      <c r="N304" s="504"/>
    </row>
    <row r="305" spans="1:14" ht="133.5" customHeight="1" x14ac:dyDescent="0.25">
      <c r="A305" s="514" t="str">
        <f>'2 CONTEXTO E IDENTIFICACIÓN'!A62</f>
        <v>R7GIP</v>
      </c>
      <c r="B305" s="514" t="s">
        <v>860</v>
      </c>
      <c r="C305" s="514" t="str">
        <f>'2 CONTEXTO E IDENTIFICACIÓN'!E62</f>
        <v>Posibilidad de afectación reputacional por sanción disciplinaria  debido a fuga/rescates o falencia en la seguridad dentro del sistema penitenciario</v>
      </c>
      <c r="D305" s="514" t="s">
        <v>863</v>
      </c>
      <c r="E305" s="514" t="str">
        <f>'4 MAPA CALOR INHERENTE'!E61</f>
        <v>Alto</v>
      </c>
      <c r="F305" s="505">
        <v>3</v>
      </c>
      <c r="G305" s="505" t="str">
        <f>'5 VALORACIÓN DEL CONTROL'!I331</f>
        <v>El Comandante de Compañía  verifica  ante la información que se tenga de una PPL de alto riesgo (intento de fuga o agresiones en audiencias) y ordena el refuerzo de la remisión con mayor personal de guardia lo cual quedará registrado en la Minuta del Comandante de remisiones. Para los casos en los cuales no se cuente con personal suficiente se solicitará apoyo o acompañamiento a la fuerza pública. Como evidencia quedan lo registrado en la Minuta del comandante de remisiones y en el caso del C.E.R en la Minuta de Comandante de Custodia o solicitud en comunicación oficial (Correo electrónico o Físico). El cargue de las evidencias se hará trimestralmente.</v>
      </c>
      <c r="H305" s="506" t="str">
        <f>'5 VALORACIÓN DEL CONTROL'!P331</f>
        <v>Cada vez que se Requiera</v>
      </c>
      <c r="I305" s="506">
        <f>'5 VALORACIÓN DEL CONTROL'!S331</f>
        <v>0.4</v>
      </c>
      <c r="J305" s="514" t="str">
        <f>'6 MAPA CALOR RESIDUAL'!G61</f>
        <v>Alto</v>
      </c>
      <c r="K305" s="514" t="s">
        <v>864</v>
      </c>
      <c r="L305" s="505" t="s">
        <v>26</v>
      </c>
      <c r="M305" s="505" t="s">
        <v>26</v>
      </c>
      <c r="N305" s="505" t="s">
        <v>26</v>
      </c>
    </row>
    <row r="306" spans="1:14" s="62" customFormat="1" ht="15" hidden="1" customHeight="1" x14ac:dyDescent="0.25">
      <c r="A306" s="515"/>
      <c r="B306" s="515"/>
      <c r="C306" s="515"/>
      <c r="D306" s="515"/>
      <c r="E306" s="515"/>
      <c r="F306" s="505">
        <v>4</v>
      </c>
      <c r="G306" s="505" t="str">
        <f>'5 VALORACIÓN DEL CONTROL'!I332</f>
        <v xml:space="preserve">  </v>
      </c>
      <c r="H306" s="506">
        <f>'5 VALORACIÓN DEL CONTROL'!P332</f>
        <v>0</v>
      </c>
      <c r="I306" s="506" t="str">
        <f>'5 VALORACIÓN DEL CONTROL'!S332</f>
        <v/>
      </c>
      <c r="J306" s="515"/>
      <c r="K306" s="515"/>
      <c r="L306" s="504"/>
      <c r="M306" s="504"/>
      <c r="N306" s="504"/>
    </row>
    <row r="307" spans="1:14" s="62" customFormat="1" ht="15" hidden="1" customHeight="1" x14ac:dyDescent="0.25">
      <c r="A307" s="515"/>
      <c r="B307" s="515"/>
      <c r="C307" s="515"/>
      <c r="D307" s="515"/>
      <c r="E307" s="515"/>
      <c r="F307" s="505">
        <v>5</v>
      </c>
      <c r="G307" s="505" t="str">
        <f>'5 VALORACIÓN DEL CONTROL'!I333</f>
        <v xml:space="preserve">  </v>
      </c>
      <c r="H307" s="506">
        <f>'5 VALORACIÓN DEL CONTROL'!P333</f>
        <v>0</v>
      </c>
      <c r="I307" s="506" t="str">
        <f>'5 VALORACIÓN DEL CONTROL'!S333</f>
        <v/>
      </c>
      <c r="J307" s="515"/>
      <c r="K307" s="515"/>
      <c r="L307" s="504"/>
      <c r="M307" s="504"/>
      <c r="N307" s="504"/>
    </row>
    <row r="308" spans="1:14" s="62" customFormat="1" ht="15" hidden="1" customHeight="1" x14ac:dyDescent="0.25">
      <c r="A308" s="515"/>
      <c r="B308" s="515"/>
      <c r="C308" s="515"/>
      <c r="D308" s="515"/>
      <c r="E308" s="515"/>
      <c r="F308" s="505">
        <v>6</v>
      </c>
      <c r="G308" s="505" t="str">
        <f>'5 VALORACIÓN DEL CONTROL'!I334</f>
        <v xml:space="preserve">  </v>
      </c>
      <c r="H308" s="506">
        <f>'5 VALORACIÓN DEL CONTROL'!P334</f>
        <v>0</v>
      </c>
      <c r="I308" s="506" t="str">
        <f>'5 VALORACIÓN DEL CONTROL'!S334</f>
        <v/>
      </c>
      <c r="J308" s="515"/>
      <c r="K308" s="515"/>
      <c r="L308" s="504"/>
      <c r="M308" s="504"/>
      <c r="N308" s="504"/>
    </row>
    <row r="309" spans="1:14" s="62" customFormat="1" ht="15" hidden="1" customHeight="1" x14ac:dyDescent="0.25">
      <c r="A309" s="515"/>
      <c r="B309" s="515"/>
      <c r="C309" s="515"/>
      <c r="D309" s="515"/>
      <c r="E309" s="515"/>
      <c r="F309" s="505">
        <v>1</v>
      </c>
      <c r="G309" s="505" t="str">
        <f>'5 VALORACIÓN DEL CONTROL'!I335</f>
        <v xml:space="preserve">  </v>
      </c>
      <c r="H309" s="506">
        <f>'5 VALORACIÓN DEL CONTROL'!P335</f>
        <v>0</v>
      </c>
      <c r="I309" s="506" t="str">
        <f>'5 VALORACIÓN DEL CONTROL'!S335</f>
        <v/>
      </c>
      <c r="J309" s="515"/>
      <c r="K309" s="515"/>
      <c r="L309" s="504"/>
      <c r="M309" s="504"/>
      <c r="N309" s="504"/>
    </row>
    <row r="310" spans="1:14" s="62" customFormat="1" ht="15" hidden="1" customHeight="1" x14ac:dyDescent="0.25">
      <c r="A310" s="516"/>
      <c r="B310" s="516"/>
      <c r="C310" s="516"/>
      <c r="D310" s="516"/>
      <c r="E310" s="516"/>
      <c r="F310" s="505">
        <v>2</v>
      </c>
      <c r="G310" s="505" t="str">
        <f>'5 VALORACIÓN DEL CONTROL'!I336</f>
        <v xml:space="preserve">  </v>
      </c>
      <c r="H310" s="506">
        <f>'5 VALORACIÓN DEL CONTROL'!P336</f>
        <v>0</v>
      </c>
      <c r="I310" s="506" t="str">
        <f>'5 VALORACIÓN DEL CONTROL'!S336</f>
        <v/>
      </c>
      <c r="J310" s="516"/>
      <c r="K310" s="516"/>
      <c r="L310" s="504"/>
      <c r="M310" s="504"/>
      <c r="N310" s="504"/>
    </row>
    <row r="311" spans="1:14" ht="133.5" customHeight="1" x14ac:dyDescent="0.25">
      <c r="A311" s="514" t="str">
        <f>'2 CONTEXTO E IDENTIFICACIÓN'!A63</f>
        <v>R8GIP</v>
      </c>
      <c r="B311" s="514" t="s">
        <v>860</v>
      </c>
      <c r="C311" s="514" t="str">
        <f>'2 CONTEXTO E IDENTIFICACIÓN'!E63</f>
        <v>Posibilidad de afectación reputacional por requerimientos de entes de control debido a la pérdida de la confidencialidad de la información</v>
      </c>
      <c r="D311" s="514" t="s">
        <v>863</v>
      </c>
      <c r="E311" s="514" t="str">
        <f>'4 MAPA CALOR INHERENTE'!E62</f>
        <v>Alto</v>
      </c>
      <c r="F311" s="505">
        <v>3</v>
      </c>
      <c r="G311" s="505" t="str">
        <f>'5 VALORACIÓN DEL CONTROL'!I337</f>
        <v>El funcionario de Planta asignado al área de Archivo  concede acceso  a las hojas de vida de las PPL únicamente al personal autorizado mediante el formato de préstamo de documentos. Para los casos en los cuales el personal no autorizado requiera información se tramitará mediante autorización de la Dirección de la Cárcel Distrital o Dirección CER o en compañía del Profesional Especializado de jurídica. El reporte queda en los formatos de préstamo documental. El cargue de las evidencias se hará trimestralmente.</v>
      </c>
      <c r="H311" s="506" t="str">
        <f>'5 VALORACIÓN DEL CONTROL'!P337</f>
        <v>Cada vez que se Requiera</v>
      </c>
      <c r="I311" s="506">
        <f>'5 VALORACIÓN DEL CONTROL'!S337</f>
        <v>0.4</v>
      </c>
      <c r="J311" s="514" t="str">
        <f>'6 MAPA CALOR RESIDUAL'!G62</f>
        <v>Alto</v>
      </c>
      <c r="K311" s="514" t="s">
        <v>864</v>
      </c>
      <c r="L311" s="505" t="s">
        <v>26</v>
      </c>
      <c r="M311" s="505" t="s">
        <v>26</v>
      </c>
      <c r="N311" s="505" t="s">
        <v>26</v>
      </c>
    </row>
    <row r="312" spans="1:14" s="62" customFormat="1" ht="15" hidden="1" customHeight="1" x14ac:dyDescent="0.25">
      <c r="A312" s="515"/>
      <c r="B312" s="515"/>
      <c r="C312" s="515"/>
      <c r="D312" s="515"/>
      <c r="E312" s="515"/>
      <c r="F312" s="505">
        <v>4</v>
      </c>
      <c r="G312" s="505" t="str">
        <f>'5 VALORACIÓN DEL CONTROL'!I338</f>
        <v xml:space="preserve">  </v>
      </c>
      <c r="H312" s="506">
        <f>'5 VALORACIÓN DEL CONTROL'!P338</f>
        <v>0</v>
      </c>
      <c r="I312" s="506" t="str">
        <f>'5 VALORACIÓN DEL CONTROL'!S338</f>
        <v/>
      </c>
      <c r="J312" s="515"/>
      <c r="K312" s="515"/>
      <c r="L312" s="504"/>
      <c r="M312" s="504"/>
      <c r="N312" s="504"/>
    </row>
    <row r="313" spans="1:14" s="62" customFormat="1" ht="15" hidden="1" customHeight="1" x14ac:dyDescent="0.25">
      <c r="A313" s="515"/>
      <c r="B313" s="515"/>
      <c r="C313" s="515"/>
      <c r="D313" s="515"/>
      <c r="E313" s="515"/>
      <c r="F313" s="505">
        <v>5</v>
      </c>
      <c r="G313" s="505" t="str">
        <f>'5 VALORACIÓN DEL CONTROL'!I339</f>
        <v xml:space="preserve">  </v>
      </c>
      <c r="H313" s="506">
        <f>'5 VALORACIÓN DEL CONTROL'!P339</f>
        <v>0</v>
      </c>
      <c r="I313" s="506" t="str">
        <f>'5 VALORACIÓN DEL CONTROL'!S339</f>
        <v/>
      </c>
      <c r="J313" s="515"/>
      <c r="K313" s="515"/>
      <c r="L313" s="504"/>
      <c r="M313" s="504"/>
      <c r="N313" s="504"/>
    </row>
    <row r="314" spans="1:14" s="62" customFormat="1" ht="15" hidden="1" customHeight="1" x14ac:dyDescent="0.25">
      <c r="A314" s="515"/>
      <c r="B314" s="515"/>
      <c r="C314" s="515"/>
      <c r="D314" s="515"/>
      <c r="E314" s="515"/>
      <c r="F314" s="505">
        <v>6</v>
      </c>
      <c r="G314" s="505" t="str">
        <f>'5 VALORACIÓN DEL CONTROL'!I340</f>
        <v xml:space="preserve">  </v>
      </c>
      <c r="H314" s="506">
        <f>'5 VALORACIÓN DEL CONTROL'!P340</f>
        <v>0</v>
      </c>
      <c r="I314" s="506" t="str">
        <f>'5 VALORACIÓN DEL CONTROL'!S340</f>
        <v/>
      </c>
      <c r="J314" s="515"/>
      <c r="K314" s="515"/>
      <c r="L314" s="504"/>
      <c r="M314" s="504"/>
      <c r="N314" s="504"/>
    </row>
    <row r="315" spans="1:14" s="62" customFormat="1" ht="15" hidden="1" customHeight="1" x14ac:dyDescent="0.25">
      <c r="A315" s="515"/>
      <c r="B315" s="515"/>
      <c r="C315" s="515"/>
      <c r="D315" s="515"/>
      <c r="E315" s="515"/>
      <c r="F315" s="505">
        <v>1</v>
      </c>
      <c r="G315" s="505" t="str">
        <f>'5 VALORACIÓN DEL CONTROL'!I341</f>
        <v xml:space="preserve">  </v>
      </c>
      <c r="H315" s="506">
        <f>'5 VALORACIÓN DEL CONTROL'!P341</f>
        <v>0</v>
      </c>
      <c r="I315" s="506" t="str">
        <f>'5 VALORACIÓN DEL CONTROL'!S341</f>
        <v/>
      </c>
      <c r="J315" s="515"/>
      <c r="K315" s="515"/>
      <c r="L315" s="504"/>
      <c r="M315" s="504"/>
      <c r="N315" s="504"/>
    </row>
    <row r="316" spans="1:14" s="62" customFormat="1" ht="15" hidden="1" customHeight="1" x14ac:dyDescent="0.25">
      <c r="A316" s="516"/>
      <c r="B316" s="516"/>
      <c r="C316" s="516"/>
      <c r="D316" s="516"/>
      <c r="E316" s="516"/>
      <c r="F316" s="505">
        <v>2</v>
      </c>
      <c r="G316" s="505" t="str">
        <f>'5 VALORACIÓN DEL CONTROL'!I342</f>
        <v xml:space="preserve">  </v>
      </c>
      <c r="H316" s="506">
        <f>'5 VALORACIÓN DEL CONTROL'!P342</f>
        <v>0</v>
      </c>
      <c r="I316" s="506" t="str">
        <f>'5 VALORACIÓN DEL CONTROL'!S342</f>
        <v/>
      </c>
      <c r="J316" s="516"/>
      <c r="K316" s="516"/>
      <c r="L316" s="504"/>
      <c r="M316" s="504"/>
      <c r="N316" s="504"/>
    </row>
    <row r="317" spans="1:14" ht="133.5" customHeight="1" x14ac:dyDescent="0.25">
      <c r="A317" s="514" t="str">
        <f>'2 CONTEXTO E IDENTIFICACIÓN'!A64</f>
        <v>R9GIP</v>
      </c>
      <c r="B317" s="514" t="s">
        <v>860</v>
      </c>
      <c r="C317" s="514" t="str">
        <f>'2 CONTEXTO E IDENTIFICACIÓN'!E64</f>
        <v xml:space="preserve">Posibilidad de afectación reputacional por requerimientos de entes de control y autoridades judiciales debido al vencimiento de trámites Jurídicos. </v>
      </c>
      <c r="D317" s="514" t="s">
        <v>863</v>
      </c>
      <c r="E317" s="514" t="str">
        <f>'4 MAPA CALOR INHERENTE'!E63</f>
        <v>Alto</v>
      </c>
      <c r="F317" s="505">
        <v>1</v>
      </c>
      <c r="G317" s="505" t="str">
        <f>'5 VALORACIÓN DEL CONTROL'!I343</f>
        <v>El Profesional Especializado de trámite jurídico encargado de la asignación de radicados  direcciona  diariamente mediante el Aplicativo de Gestión documental a la oficina y/o profesional correspondiente del trámite de la respuesta de acuerdo con el procedimiento establecido.
Para los casos en los cuales el Profesional Especializado no se encuentre presente el direccionamiento será efectuado por el auxiliar encargado. La evidencia de la asignación queda reportada el aplicativo de Gestión Documental. El cargue de las evidencias se hará trimestralmente.</v>
      </c>
      <c r="H317" s="506" t="str">
        <f>'5 VALORACIÓN DEL CONTROL'!P343</f>
        <v>Diario</v>
      </c>
      <c r="I317" s="506">
        <f>'5 VALORACIÓN DEL CONTROL'!S343</f>
        <v>0.4</v>
      </c>
      <c r="J317" s="514" t="str">
        <f>'6 MAPA CALOR RESIDUAL'!G63</f>
        <v>Moderado</v>
      </c>
      <c r="K317" s="514" t="s">
        <v>864</v>
      </c>
      <c r="L317" s="505" t="s">
        <v>26</v>
      </c>
      <c r="M317" s="505" t="s">
        <v>26</v>
      </c>
      <c r="N317" s="505" t="s">
        <v>26</v>
      </c>
    </row>
    <row r="318" spans="1:14" s="62" customFormat="1" ht="15" hidden="1" customHeight="1" x14ac:dyDescent="0.25">
      <c r="A318" s="515"/>
      <c r="B318" s="515"/>
      <c r="C318" s="515"/>
      <c r="D318" s="515"/>
      <c r="E318" s="515"/>
      <c r="F318" s="505">
        <v>2</v>
      </c>
      <c r="G318" s="505" t="str">
        <f>'5 VALORACIÓN DEL CONTROL'!I344</f>
        <v xml:space="preserve">  </v>
      </c>
      <c r="H318" s="506">
        <f>'5 VALORACIÓN DEL CONTROL'!P344</f>
        <v>0</v>
      </c>
      <c r="I318" s="506" t="str">
        <f>'5 VALORACIÓN DEL CONTROL'!S344</f>
        <v/>
      </c>
      <c r="J318" s="515"/>
      <c r="K318" s="515"/>
      <c r="L318" s="504"/>
      <c r="M318" s="504"/>
      <c r="N318" s="504"/>
    </row>
    <row r="319" spans="1:14" s="62" customFormat="1" ht="15" hidden="1" customHeight="1" x14ac:dyDescent="0.25">
      <c r="A319" s="515"/>
      <c r="B319" s="515"/>
      <c r="C319" s="515"/>
      <c r="D319" s="515"/>
      <c r="E319" s="515"/>
      <c r="F319" s="505">
        <v>3</v>
      </c>
      <c r="G319" s="505" t="str">
        <f>'5 VALORACIÓN DEL CONTROL'!I345</f>
        <v xml:space="preserve">  </v>
      </c>
      <c r="H319" s="506">
        <f>'5 VALORACIÓN DEL CONTROL'!P345</f>
        <v>0</v>
      </c>
      <c r="I319" s="506" t="str">
        <f>'5 VALORACIÓN DEL CONTROL'!S345</f>
        <v/>
      </c>
      <c r="J319" s="515"/>
      <c r="K319" s="515"/>
      <c r="L319" s="504"/>
      <c r="M319" s="504"/>
      <c r="N319" s="504"/>
    </row>
    <row r="320" spans="1:14" s="62" customFormat="1" ht="15" hidden="1" customHeight="1" x14ac:dyDescent="0.25">
      <c r="A320" s="515"/>
      <c r="B320" s="515"/>
      <c r="C320" s="515"/>
      <c r="D320" s="515"/>
      <c r="E320" s="515"/>
      <c r="F320" s="505">
        <v>4</v>
      </c>
      <c r="G320" s="505" t="str">
        <f>'5 VALORACIÓN DEL CONTROL'!I346</f>
        <v xml:space="preserve">  </v>
      </c>
      <c r="H320" s="506">
        <f>'5 VALORACIÓN DEL CONTROL'!P346</f>
        <v>0</v>
      </c>
      <c r="I320" s="506" t="str">
        <f>'5 VALORACIÓN DEL CONTROL'!S346</f>
        <v/>
      </c>
      <c r="J320" s="515"/>
      <c r="K320" s="515"/>
      <c r="L320" s="504"/>
      <c r="M320" s="504"/>
      <c r="N320" s="504"/>
    </row>
    <row r="321" spans="1:14" s="62" customFormat="1" ht="15" hidden="1" customHeight="1" x14ac:dyDescent="0.25">
      <c r="A321" s="515"/>
      <c r="B321" s="515"/>
      <c r="C321" s="515"/>
      <c r="D321" s="515"/>
      <c r="E321" s="515"/>
      <c r="F321" s="505">
        <v>5</v>
      </c>
      <c r="G321" s="505" t="str">
        <f>'5 VALORACIÓN DEL CONTROL'!I347</f>
        <v xml:space="preserve">  </v>
      </c>
      <c r="H321" s="506">
        <f>'5 VALORACIÓN DEL CONTROL'!P347</f>
        <v>0</v>
      </c>
      <c r="I321" s="506" t="str">
        <f>'5 VALORACIÓN DEL CONTROL'!S347</f>
        <v/>
      </c>
      <c r="J321" s="515"/>
      <c r="K321" s="515"/>
      <c r="L321" s="504"/>
      <c r="M321" s="504"/>
      <c r="N321" s="504"/>
    </row>
    <row r="322" spans="1:14" s="62" customFormat="1" ht="15" hidden="1" customHeight="1" x14ac:dyDescent="0.25">
      <c r="A322" s="516"/>
      <c r="B322" s="516"/>
      <c r="C322" s="516"/>
      <c r="D322" s="516"/>
      <c r="E322" s="516"/>
      <c r="F322" s="505">
        <v>6</v>
      </c>
      <c r="G322" s="505" t="str">
        <f>'5 VALORACIÓN DEL CONTROL'!I348</f>
        <v xml:space="preserve">  </v>
      </c>
      <c r="H322" s="506">
        <f>'5 VALORACIÓN DEL CONTROL'!P348</f>
        <v>0</v>
      </c>
      <c r="I322" s="506" t="str">
        <f>'5 VALORACIÓN DEL CONTROL'!S348</f>
        <v/>
      </c>
      <c r="J322" s="516"/>
      <c r="K322" s="516"/>
      <c r="L322" s="504"/>
      <c r="M322" s="504"/>
      <c r="N322" s="504"/>
    </row>
    <row r="323" spans="1:14" ht="133.5" customHeight="1" x14ac:dyDescent="0.25">
      <c r="A323" s="514" t="str">
        <f>'2 CONTEXTO E IDENTIFICACIÓN'!A65</f>
        <v>R10GIP</v>
      </c>
      <c r="B323" s="514" t="s">
        <v>860</v>
      </c>
      <c r="C323" s="514" t="str">
        <f>'2 CONTEXTO E IDENTIFICACIÓN'!E65</f>
        <v xml:space="preserve">Posibilidad de afectación reputacional por requerimientos de entes de control y autoridades judiciales debido a la prescripción de trámites Jurídicos. </v>
      </c>
      <c r="D323" s="514" t="s">
        <v>863</v>
      </c>
      <c r="E323" s="514" t="str">
        <f>'4 MAPA CALOR INHERENTE'!E64</f>
        <v>Alto</v>
      </c>
      <c r="F323" s="505">
        <v>1</v>
      </c>
      <c r="G323" s="505" t="str">
        <f>'5 VALORACIÓN DEL CONTROL'!I349</f>
        <v>El Profesional Universitario  notifica  cada vez que sea necesario, a la Persona Privada de la Libertad del auto de apertura de investigación disciplinaria, actividad que se realizará cuando sea procedente iniciar la investigación disciplinaria dejando firma y huella del notificado en el formato "Acta de notificación" F-GIP-1282. Para los casos en los cuales la PPL fue trasladada y no se reciba respuesta del oficio comisorio de parte del establecimiento carcelario o penitenciario, se procede con la reiteración de la solicitud. Como soporte quedaran el "Auto Apertura Investigación Disciplinaria" F-GIP-1278 y la "Acta de notificación" F-GIP-1282, documentos que se anexarán al expediente disciplinario el cual una vez termine reposará en hojas de vida. El cargue de las evidencias se hará trimestralmente.</v>
      </c>
      <c r="H323" s="506" t="str">
        <f>'5 VALORACIÓN DEL CONTROL'!P349</f>
        <v>Cada vez que se Requiera</v>
      </c>
      <c r="I323" s="506">
        <f>'5 VALORACIÓN DEL CONTROL'!S349</f>
        <v>0.4</v>
      </c>
      <c r="J323" s="514" t="str">
        <f>'6 MAPA CALOR RESIDUAL'!G64</f>
        <v>Alto</v>
      </c>
      <c r="K323" s="514" t="s">
        <v>864</v>
      </c>
      <c r="L323" s="505" t="s">
        <v>26</v>
      </c>
      <c r="M323" s="505" t="s">
        <v>26</v>
      </c>
      <c r="N323" s="505" t="s">
        <v>26</v>
      </c>
    </row>
    <row r="324" spans="1:14" s="62" customFormat="1" ht="15" hidden="1" customHeight="1" x14ac:dyDescent="0.25">
      <c r="A324" s="515"/>
      <c r="B324" s="515"/>
      <c r="C324" s="515"/>
      <c r="D324" s="515"/>
      <c r="E324" s="515"/>
      <c r="F324" s="505">
        <v>2</v>
      </c>
      <c r="G324" s="505" t="str">
        <f>'5 VALORACIÓN DEL CONTROL'!I350</f>
        <v xml:space="preserve">  </v>
      </c>
      <c r="H324" s="506">
        <f>'5 VALORACIÓN DEL CONTROL'!P350</f>
        <v>0</v>
      </c>
      <c r="I324" s="506" t="str">
        <f>'5 VALORACIÓN DEL CONTROL'!S350</f>
        <v/>
      </c>
      <c r="J324" s="515"/>
      <c r="K324" s="515"/>
      <c r="L324" s="504"/>
      <c r="M324" s="504"/>
      <c r="N324" s="504"/>
    </row>
    <row r="325" spans="1:14" s="62" customFormat="1" ht="15" hidden="1" customHeight="1" x14ac:dyDescent="0.25">
      <c r="A325" s="515"/>
      <c r="B325" s="515"/>
      <c r="C325" s="515"/>
      <c r="D325" s="515"/>
      <c r="E325" s="515"/>
      <c r="F325" s="505">
        <v>3</v>
      </c>
      <c r="G325" s="505" t="str">
        <f>'5 VALORACIÓN DEL CONTROL'!I351</f>
        <v xml:space="preserve">  </v>
      </c>
      <c r="H325" s="506">
        <f>'5 VALORACIÓN DEL CONTROL'!P351</f>
        <v>0</v>
      </c>
      <c r="I325" s="506" t="str">
        <f>'5 VALORACIÓN DEL CONTROL'!S351</f>
        <v/>
      </c>
      <c r="J325" s="515"/>
      <c r="K325" s="515"/>
      <c r="L325" s="504"/>
      <c r="M325" s="504"/>
      <c r="N325" s="504"/>
    </row>
    <row r="326" spans="1:14" s="62" customFormat="1" ht="15" hidden="1" customHeight="1" x14ac:dyDescent="0.25">
      <c r="A326" s="515"/>
      <c r="B326" s="515"/>
      <c r="C326" s="515"/>
      <c r="D326" s="515"/>
      <c r="E326" s="515"/>
      <c r="F326" s="505">
        <v>4</v>
      </c>
      <c r="G326" s="505" t="str">
        <f>'5 VALORACIÓN DEL CONTROL'!I352</f>
        <v xml:space="preserve">  </v>
      </c>
      <c r="H326" s="506">
        <f>'5 VALORACIÓN DEL CONTROL'!P352</f>
        <v>0</v>
      </c>
      <c r="I326" s="506" t="str">
        <f>'5 VALORACIÓN DEL CONTROL'!S352</f>
        <v/>
      </c>
      <c r="J326" s="515"/>
      <c r="K326" s="515"/>
      <c r="L326" s="504"/>
      <c r="M326" s="504"/>
      <c r="N326" s="504"/>
    </row>
    <row r="327" spans="1:14" s="62" customFormat="1" ht="15" hidden="1" customHeight="1" x14ac:dyDescent="0.25">
      <c r="A327" s="515"/>
      <c r="B327" s="515"/>
      <c r="C327" s="515"/>
      <c r="D327" s="515"/>
      <c r="E327" s="515"/>
      <c r="F327" s="505">
        <v>5</v>
      </c>
      <c r="G327" s="505" t="str">
        <f>'5 VALORACIÓN DEL CONTROL'!I353</f>
        <v xml:space="preserve">  </v>
      </c>
      <c r="H327" s="506">
        <f>'5 VALORACIÓN DEL CONTROL'!P353</f>
        <v>0</v>
      </c>
      <c r="I327" s="506" t="str">
        <f>'5 VALORACIÓN DEL CONTROL'!S353</f>
        <v/>
      </c>
      <c r="J327" s="515"/>
      <c r="K327" s="515"/>
      <c r="L327" s="504"/>
      <c r="M327" s="504"/>
      <c r="N327" s="504"/>
    </row>
    <row r="328" spans="1:14" s="62" customFormat="1" ht="15" hidden="1" customHeight="1" x14ac:dyDescent="0.25">
      <c r="A328" s="516"/>
      <c r="B328" s="516"/>
      <c r="C328" s="516"/>
      <c r="D328" s="516"/>
      <c r="E328" s="516"/>
      <c r="F328" s="505">
        <v>6</v>
      </c>
      <c r="G328" s="505" t="str">
        <f>'5 VALORACIÓN DEL CONTROL'!I354</f>
        <v xml:space="preserve">  </v>
      </c>
      <c r="H328" s="506">
        <f>'5 VALORACIÓN DEL CONTROL'!P354</f>
        <v>0</v>
      </c>
      <c r="I328" s="506" t="str">
        <f>'5 VALORACIÓN DEL CONTROL'!S354</f>
        <v/>
      </c>
      <c r="J328" s="516"/>
      <c r="K328" s="516"/>
      <c r="L328" s="504"/>
      <c r="M328" s="504"/>
      <c r="N328" s="504"/>
    </row>
    <row r="329" spans="1:14" ht="133.5" customHeight="1" x14ac:dyDescent="0.25">
      <c r="A329" s="514" t="str">
        <f>'2 CONTEXTO E IDENTIFICACIÓN'!A66</f>
        <v>R11GIP</v>
      </c>
      <c r="B329" s="514" t="s">
        <v>860</v>
      </c>
      <c r="C329" s="514" t="str">
        <f>'2 CONTEXTO E IDENTIFICACIÓN'!E66</f>
        <v>Posibilidad de afectación reputacional por requerimientos de entes de control y autoridades judiciales  debido a permitir la prolongación Ilícita de la libertad</v>
      </c>
      <c r="D329" s="514" t="s">
        <v>863</v>
      </c>
      <c r="E329" s="514" t="str">
        <f>'4 MAPA CALOR INHERENTE'!E65</f>
        <v>Alto</v>
      </c>
      <c r="F329" s="505">
        <v>1</v>
      </c>
      <c r="G329" s="505" t="str">
        <f>'5 VALORACIÓN DEL CONTROL'!I355</f>
        <v>El Profesional Especializado de trámite jurídico , encargado de la asignación de radicados, de Cárcel Distrtial o CER,  direcciona  diariamente mediante el aplicativo de Gestión documental al profesional universitario encargado de la oficina de ingresos y egresos.
Para los casos en los cuales el Profesional Especializado no se encuentre presente el direccionamiento será efectuado por el auxiliar encargado. La evidencia de la asignación queda reportada en el aplicativo de Gestión Documental. El cargue de las evidencias se hará trimestralmente.</v>
      </c>
      <c r="H329" s="506" t="str">
        <f>'5 VALORACIÓN DEL CONTROL'!P355</f>
        <v>Cada vez que se Requiera</v>
      </c>
      <c r="I329" s="506">
        <f>'5 VALORACIÓN DEL CONTROL'!S355</f>
        <v>0.4</v>
      </c>
      <c r="J329" s="514" t="str">
        <f>'6 MAPA CALOR RESIDUAL'!G65</f>
        <v>Alto</v>
      </c>
      <c r="K329" s="514" t="s">
        <v>864</v>
      </c>
      <c r="L329" s="505" t="s">
        <v>26</v>
      </c>
      <c r="M329" s="505" t="s">
        <v>26</v>
      </c>
      <c r="N329" s="505" t="s">
        <v>26</v>
      </c>
    </row>
    <row r="330" spans="1:14" s="62" customFormat="1" ht="133.5" customHeight="1" x14ac:dyDescent="0.25">
      <c r="A330" s="515"/>
      <c r="B330" s="515"/>
      <c r="C330" s="515"/>
      <c r="D330" s="515"/>
      <c r="E330" s="515"/>
      <c r="F330" s="505">
        <v>2</v>
      </c>
      <c r="G330" s="505" t="str">
        <f>'5 VALORACIÓN DEL CONTROL'!I356</f>
        <v>El Profesional Universitario encargado de la oficina de ingresos y egresos de carcel distrital,  gestiona  el control de las medidas de protección emitidas por la autoridad competente diariamente en el formato cuadro control medidas de protección, registrando la fecha de ingreso de la medida de protección al establecimiento, nombres y apellidos, documento de identidad, fecha y hora de captura y días de arresto. Para los casos en los cuales no sea legible la información o completa, se requerirá a la autoridad judicial competente. La evidencia queda en el formato F-GIP-1317 "Control Medidas de Protección". El cargue de las evidencias se hará trimestralmente.</v>
      </c>
      <c r="H330" s="506" t="str">
        <f>'5 VALORACIÓN DEL CONTROL'!P356</f>
        <v>Diario</v>
      </c>
      <c r="I330" s="506">
        <f>'5 VALORACIÓN DEL CONTROL'!S356</f>
        <v>0.4</v>
      </c>
      <c r="J330" s="515"/>
      <c r="K330" s="515"/>
      <c r="L330" s="505" t="s">
        <v>26</v>
      </c>
      <c r="M330" s="505" t="s">
        <v>26</v>
      </c>
      <c r="N330" s="505" t="s">
        <v>26</v>
      </c>
    </row>
    <row r="331" spans="1:14" s="62" customFormat="1" ht="15" hidden="1" customHeight="1" x14ac:dyDescent="0.25">
      <c r="A331" s="515"/>
      <c r="B331" s="515"/>
      <c r="C331" s="515"/>
      <c r="D331" s="515"/>
      <c r="E331" s="515"/>
      <c r="F331" s="505">
        <v>3</v>
      </c>
      <c r="G331" s="505" t="str">
        <f>'5 VALORACIÓN DEL CONTROL'!I357</f>
        <v xml:space="preserve">  </v>
      </c>
      <c r="H331" s="506">
        <f>'5 VALORACIÓN DEL CONTROL'!P357</f>
        <v>0</v>
      </c>
      <c r="I331" s="506" t="str">
        <f>'5 VALORACIÓN DEL CONTROL'!S357</f>
        <v/>
      </c>
      <c r="J331" s="515"/>
      <c r="K331" s="515"/>
      <c r="L331" s="504"/>
      <c r="M331" s="504"/>
      <c r="N331" s="504"/>
    </row>
    <row r="332" spans="1:14" s="62" customFormat="1" ht="15" hidden="1" customHeight="1" x14ac:dyDescent="0.25">
      <c r="A332" s="515"/>
      <c r="B332" s="515"/>
      <c r="C332" s="515"/>
      <c r="D332" s="515"/>
      <c r="E332" s="515"/>
      <c r="F332" s="505">
        <v>4</v>
      </c>
      <c r="G332" s="505" t="str">
        <f>'5 VALORACIÓN DEL CONTROL'!I358</f>
        <v xml:space="preserve">  </v>
      </c>
      <c r="H332" s="506">
        <f>'5 VALORACIÓN DEL CONTROL'!P358</f>
        <v>0</v>
      </c>
      <c r="I332" s="506" t="str">
        <f>'5 VALORACIÓN DEL CONTROL'!S358</f>
        <v/>
      </c>
      <c r="J332" s="515"/>
      <c r="K332" s="515"/>
      <c r="L332" s="504"/>
      <c r="M332" s="504"/>
      <c r="N332" s="504"/>
    </row>
    <row r="333" spans="1:14" s="62" customFormat="1" ht="15" hidden="1" customHeight="1" x14ac:dyDescent="0.25">
      <c r="A333" s="515"/>
      <c r="B333" s="515"/>
      <c r="C333" s="515"/>
      <c r="D333" s="515"/>
      <c r="E333" s="515"/>
      <c r="F333" s="505">
        <v>5</v>
      </c>
      <c r="G333" s="505" t="str">
        <f>'5 VALORACIÓN DEL CONTROL'!I359</f>
        <v xml:space="preserve">  </v>
      </c>
      <c r="H333" s="506">
        <f>'5 VALORACIÓN DEL CONTROL'!P359</f>
        <v>0</v>
      </c>
      <c r="I333" s="506" t="str">
        <f>'5 VALORACIÓN DEL CONTROL'!S359</f>
        <v/>
      </c>
      <c r="J333" s="515"/>
      <c r="K333" s="515"/>
      <c r="L333" s="504"/>
      <c r="M333" s="504"/>
      <c r="N333" s="504"/>
    </row>
    <row r="334" spans="1:14" s="62" customFormat="1" ht="15" hidden="1" customHeight="1" x14ac:dyDescent="0.25">
      <c r="A334" s="516"/>
      <c r="B334" s="516"/>
      <c r="C334" s="516"/>
      <c r="D334" s="516"/>
      <c r="E334" s="516"/>
      <c r="F334" s="505">
        <v>6</v>
      </c>
      <c r="G334" s="505" t="str">
        <f>'5 VALORACIÓN DEL CONTROL'!I360</f>
        <v xml:space="preserve">  </v>
      </c>
      <c r="H334" s="506">
        <f>'5 VALORACIÓN DEL CONTROL'!P360</f>
        <v>0</v>
      </c>
      <c r="I334" s="506" t="str">
        <f>'5 VALORACIÓN DEL CONTROL'!S360</f>
        <v/>
      </c>
      <c r="J334" s="516"/>
      <c r="K334" s="516"/>
      <c r="L334" s="504"/>
      <c r="M334" s="504"/>
      <c r="N334" s="504"/>
    </row>
    <row r="335" spans="1:14" ht="133.5" customHeight="1" x14ac:dyDescent="0.25">
      <c r="A335" s="514" t="str">
        <f>'2 CONTEXTO E IDENTIFICACIÓN'!A67</f>
        <v>R12GIP</v>
      </c>
      <c r="B335" s="514" t="s">
        <v>860</v>
      </c>
      <c r="C335" s="514" t="str">
        <f>'2 CONTEXTO E IDENTIFICACIÓN'!E67</f>
        <v>Posibilidad de afectación reputacional por requerimientos de entes de control y autoridades judiciales debido a Hojas de vida incompletas, desactualizadas o imprecisas (Física o en el aplicativo SISIPEC WEB)</v>
      </c>
      <c r="D335" s="514" t="s">
        <v>863</v>
      </c>
      <c r="E335" s="514" t="str">
        <f>'4 MAPA CALOR INHERENTE'!E66</f>
        <v>Alto</v>
      </c>
      <c r="F335" s="505">
        <v>1</v>
      </c>
      <c r="G335" s="505" t="str">
        <f>'5 VALORACIÓN DEL CONTROL'!I361</f>
        <v>La oficina de radicación y atención al ciudadano  recibe  la información expedida por las autoridades competentes y las direcciona mediante el aplicativo de Gestión Documental al profesional especializado de tramite jurídico quien trasladara a la oficina o profesional de sustanciación para el correspondiente tramite. Para los casos en los cuales no se cuente con el registro del aplicativo de Gestión Documental se procederá con la asignación de manera física con sello de recepción y se ingresara al sistema una vez este habilitado. El registro de las evidencias quedara en el aplicativo de Gestión Documental. El cargue de las evidencias se hará trimestralmente.</v>
      </c>
      <c r="H335" s="506" t="str">
        <f>'5 VALORACIÓN DEL CONTROL'!P361</f>
        <v>Sin definir</v>
      </c>
      <c r="I335" s="506">
        <f>'5 VALORACIÓN DEL CONTROL'!S361</f>
        <v>0.3</v>
      </c>
      <c r="J335" s="514" t="str">
        <f>'6 MAPA CALOR RESIDUAL'!G66</f>
        <v>Alto</v>
      </c>
      <c r="K335" s="514" t="s">
        <v>864</v>
      </c>
      <c r="L335" s="505" t="s">
        <v>26</v>
      </c>
      <c r="M335" s="505" t="s">
        <v>26</v>
      </c>
      <c r="N335" s="505" t="s">
        <v>26</v>
      </c>
    </row>
    <row r="336" spans="1:14" s="62" customFormat="1" ht="15" hidden="1" customHeight="1" x14ac:dyDescent="0.25">
      <c r="A336" s="515"/>
      <c r="B336" s="515"/>
      <c r="C336" s="515"/>
      <c r="D336" s="515"/>
      <c r="E336" s="515"/>
      <c r="F336" s="505">
        <v>2</v>
      </c>
      <c r="G336" s="505" t="str">
        <f>'5 VALORACIÓN DEL CONTROL'!I362</f>
        <v xml:space="preserve">  </v>
      </c>
      <c r="H336" s="506">
        <f>'5 VALORACIÓN DEL CONTROL'!P362</f>
        <v>0</v>
      </c>
      <c r="I336" s="506" t="str">
        <f>'5 VALORACIÓN DEL CONTROL'!S362</f>
        <v/>
      </c>
      <c r="J336" s="515"/>
      <c r="K336" s="515"/>
      <c r="L336" s="504"/>
      <c r="M336" s="504"/>
      <c r="N336" s="504"/>
    </row>
    <row r="337" spans="1:14" s="62" customFormat="1" ht="15" hidden="1" customHeight="1" x14ac:dyDescent="0.25">
      <c r="A337" s="515"/>
      <c r="B337" s="515"/>
      <c r="C337" s="515"/>
      <c r="D337" s="515"/>
      <c r="E337" s="515"/>
      <c r="F337" s="505">
        <v>1</v>
      </c>
      <c r="G337" s="505" t="str">
        <f>'5 VALORACIÓN DEL CONTROL'!I363</f>
        <v xml:space="preserve">  </v>
      </c>
      <c r="H337" s="506">
        <f>'5 VALORACIÓN DEL CONTROL'!P363</f>
        <v>0</v>
      </c>
      <c r="I337" s="506" t="str">
        <f>'5 VALORACIÓN DEL CONTROL'!S363</f>
        <v/>
      </c>
      <c r="J337" s="515"/>
      <c r="K337" s="515"/>
      <c r="L337" s="504"/>
      <c r="M337" s="504"/>
      <c r="N337" s="504"/>
    </row>
    <row r="338" spans="1:14" s="62" customFormat="1" ht="15" hidden="1" customHeight="1" x14ac:dyDescent="0.25">
      <c r="A338" s="515"/>
      <c r="B338" s="515"/>
      <c r="C338" s="515"/>
      <c r="D338" s="515"/>
      <c r="E338" s="515"/>
      <c r="F338" s="505">
        <v>2</v>
      </c>
      <c r="G338" s="505" t="str">
        <f>'5 VALORACIÓN DEL CONTROL'!I364</f>
        <v xml:space="preserve">  </v>
      </c>
      <c r="H338" s="506">
        <f>'5 VALORACIÓN DEL CONTROL'!P364</f>
        <v>0</v>
      </c>
      <c r="I338" s="506" t="str">
        <f>'5 VALORACIÓN DEL CONTROL'!S364</f>
        <v/>
      </c>
      <c r="J338" s="515"/>
      <c r="K338" s="515"/>
      <c r="L338" s="504"/>
      <c r="M338" s="504"/>
      <c r="N338" s="504"/>
    </row>
    <row r="339" spans="1:14" s="62" customFormat="1" ht="15" hidden="1" customHeight="1" x14ac:dyDescent="0.25">
      <c r="A339" s="515"/>
      <c r="B339" s="515"/>
      <c r="C339" s="515"/>
      <c r="D339" s="515"/>
      <c r="E339" s="515"/>
      <c r="F339" s="505">
        <v>3</v>
      </c>
      <c r="G339" s="505" t="str">
        <f>'5 VALORACIÓN DEL CONTROL'!I365</f>
        <v xml:space="preserve">  </v>
      </c>
      <c r="H339" s="506">
        <f>'5 VALORACIÓN DEL CONTROL'!P365</f>
        <v>0</v>
      </c>
      <c r="I339" s="506" t="str">
        <f>'5 VALORACIÓN DEL CONTROL'!S365</f>
        <v/>
      </c>
      <c r="J339" s="515"/>
      <c r="K339" s="515"/>
      <c r="L339" s="504"/>
      <c r="M339" s="504"/>
      <c r="N339" s="504"/>
    </row>
    <row r="340" spans="1:14" s="62" customFormat="1" ht="15" hidden="1" customHeight="1" x14ac:dyDescent="0.25">
      <c r="A340" s="516"/>
      <c r="B340" s="516"/>
      <c r="C340" s="516"/>
      <c r="D340" s="516"/>
      <c r="E340" s="516"/>
      <c r="F340" s="505">
        <v>4</v>
      </c>
      <c r="G340" s="505" t="str">
        <f>'5 VALORACIÓN DEL CONTROL'!I366</f>
        <v xml:space="preserve">  </v>
      </c>
      <c r="H340" s="506">
        <f>'5 VALORACIÓN DEL CONTROL'!P366</f>
        <v>0</v>
      </c>
      <c r="I340" s="506" t="str">
        <f>'5 VALORACIÓN DEL CONTROL'!S366</f>
        <v/>
      </c>
      <c r="J340" s="516"/>
      <c r="K340" s="516"/>
      <c r="L340" s="504"/>
      <c r="M340" s="504"/>
      <c r="N340" s="504"/>
    </row>
    <row r="341" spans="1:14" ht="133.5" customHeight="1" x14ac:dyDescent="0.25">
      <c r="A341" s="514" t="str">
        <f>'2 CONTEXTO E IDENTIFICACIÓN'!A68</f>
        <v>R13GIP</v>
      </c>
      <c r="B341" s="514" t="s">
        <v>860</v>
      </c>
      <c r="C341" s="514" t="str">
        <f>'2 CONTEXTO E IDENTIFICACIÓN'!E68</f>
        <v>Posibilidad de afectación reputacional por requerimientos de entes de control y autoridades judiciales debido a conceder u otorgar libertad o trasladar a una PPL sin el debido cumplimiento de los requisitos legales.</v>
      </c>
      <c r="D341" s="514" t="s">
        <v>863</v>
      </c>
      <c r="E341" s="514" t="str">
        <f>'4 MAPA CALOR INHERENTE'!E67</f>
        <v>Alto</v>
      </c>
      <c r="F341" s="505">
        <v>5</v>
      </c>
      <c r="G341" s="505" t="str">
        <f>'5 VALORACIÓN DEL CONTROL'!I367</f>
        <v>El Profesional Universitario de la oficina de ingresos y egresos  llama y verifica  con a la autoridad judicial competente que emite la boleta de libertad cada vez que se allegue al establecimiento dicho documento, dejando registro de confirmación al respaldo de la orden escrita de autoridad judicial competente. Si este documento presenta errores en la identificación de la PPL, el Profesional Universitario informará a la autoridad judicial competente mediante correo electrónico para que sea ajustada, lo cual reposa en el expediente de la PPL. Como evidencia se suministra el libro de minuta de Boletas de Libertad con la confirmación realizada por el Profesional. El cargue de las evidencias se hará trimestralmente.</v>
      </c>
      <c r="H341" s="506" t="str">
        <f>'5 VALORACIÓN DEL CONTROL'!P367</f>
        <v>Cada vez que se Requiera</v>
      </c>
      <c r="I341" s="506">
        <f>'5 VALORACIÓN DEL CONTROL'!S367</f>
        <v>0.4</v>
      </c>
      <c r="J341" s="514" t="str">
        <f>'6 MAPA CALOR RESIDUAL'!G67</f>
        <v>Alto</v>
      </c>
      <c r="K341" s="514" t="s">
        <v>864</v>
      </c>
      <c r="L341" s="505" t="s">
        <v>26</v>
      </c>
      <c r="M341" s="505" t="s">
        <v>26</v>
      </c>
      <c r="N341" s="505" t="s">
        <v>26</v>
      </c>
    </row>
    <row r="342" spans="1:14" s="62" customFormat="1" ht="15" hidden="1" customHeight="1" x14ac:dyDescent="0.25">
      <c r="A342" s="515"/>
      <c r="B342" s="515"/>
      <c r="C342" s="515"/>
      <c r="D342" s="515"/>
      <c r="E342" s="515"/>
      <c r="F342" s="505">
        <v>6</v>
      </c>
      <c r="G342" s="505" t="str">
        <f>'5 VALORACIÓN DEL CONTROL'!I368</f>
        <v xml:space="preserve">  </v>
      </c>
      <c r="H342" s="506">
        <f>'5 VALORACIÓN DEL CONTROL'!P368</f>
        <v>0</v>
      </c>
      <c r="I342" s="506" t="str">
        <f>'5 VALORACIÓN DEL CONTROL'!S368</f>
        <v/>
      </c>
      <c r="J342" s="515"/>
      <c r="K342" s="515"/>
      <c r="L342" s="504"/>
      <c r="M342" s="504"/>
      <c r="N342" s="504"/>
    </row>
    <row r="343" spans="1:14" s="62" customFormat="1" ht="15" hidden="1" customHeight="1" x14ac:dyDescent="0.25">
      <c r="A343" s="515"/>
      <c r="B343" s="515"/>
      <c r="C343" s="515"/>
      <c r="D343" s="515"/>
      <c r="E343" s="515"/>
      <c r="F343" s="505">
        <v>1</v>
      </c>
      <c r="G343" s="505" t="str">
        <f>'5 VALORACIÓN DEL CONTROL'!I369</f>
        <v xml:space="preserve">  </v>
      </c>
      <c r="H343" s="506">
        <f>'5 VALORACIÓN DEL CONTROL'!P369</f>
        <v>0</v>
      </c>
      <c r="I343" s="506" t="str">
        <f>'5 VALORACIÓN DEL CONTROL'!S369</f>
        <v/>
      </c>
      <c r="J343" s="515"/>
      <c r="K343" s="515"/>
      <c r="L343" s="504"/>
      <c r="M343" s="504"/>
      <c r="N343" s="504"/>
    </row>
    <row r="344" spans="1:14" s="62" customFormat="1" ht="15" hidden="1" customHeight="1" x14ac:dyDescent="0.25">
      <c r="A344" s="515"/>
      <c r="B344" s="515"/>
      <c r="C344" s="515"/>
      <c r="D344" s="515"/>
      <c r="E344" s="515"/>
      <c r="F344" s="505">
        <v>2</v>
      </c>
      <c r="G344" s="505" t="str">
        <f>'5 VALORACIÓN DEL CONTROL'!I370</f>
        <v xml:space="preserve">  </v>
      </c>
      <c r="H344" s="506">
        <f>'5 VALORACIÓN DEL CONTROL'!P370</f>
        <v>0</v>
      </c>
      <c r="I344" s="506" t="str">
        <f>'5 VALORACIÓN DEL CONTROL'!S370</f>
        <v/>
      </c>
      <c r="J344" s="515"/>
      <c r="K344" s="515"/>
      <c r="L344" s="504"/>
      <c r="M344" s="504"/>
      <c r="N344" s="504"/>
    </row>
    <row r="345" spans="1:14" s="62" customFormat="1" ht="15" hidden="1" customHeight="1" x14ac:dyDescent="0.25">
      <c r="A345" s="515"/>
      <c r="B345" s="515"/>
      <c r="C345" s="515"/>
      <c r="D345" s="515"/>
      <c r="E345" s="515"/>
      <c r="F345" s="505">
        <v>3</v>
      </c>
      <c r="G345" s="505" t="str">
        <f>'5 VALORACIÓN DEL CONTROL'!I371</f>
        <v xml:space="preserve">  </v>
      </c>
      <c r="H345" s="506">
        <f>'5 VALORACIÓN DEL CONTROL'!P371</f>
        <v>0</v>
      </c>
      <c r="I345" s="506" t="str">
        <f>'5 VALORACIÓN DEL CONTROL'!S371</f>
        <v/>
      </c>
      <c r="J345" s="515"/>
      <c r="K345" s="515"/>
      <c r="L345" s="504"/>
      <c r="M345" s="504"/>
      <c r="N345" s="504"/>
    </row>
    <row r="346" spans="1:14" s="62" customFormat="1" ht="15" hidden="1" customHeight="1" x14ac:dyDescent="0.25">
      <c r="A346" s="516"/>
      <c r="B346" s="516"/>
      <c r="C346" s="516"/>
      <c r="D346" s="516"/>
      <c r="E346" s="516"/>
      <c r="F346" s="505">
        <v>4</v>
      </c>
      <c r="G346" s="505" t="str">
        <f>'5 VALORACIÓN DEL CONTROL'!I372</f>
        <v xml:space="preserve">  </v>
      </c>
      <c r="H346" s="506">
        <f>'5 VALORACIÓN DEL CONTROL'!P372</f>
        <v>0</v>
      </c>
      <c r="I346" s="506" t="str">
        <f>'5 VALORACIÓN DEL CONTROL'!S372</f>
        <v/>
      </c>
      <c r="J346" s="516"/>
      <c r="K346" s="516"/>
      <c r="L346" s="504"/>
      <c r="M346" s="504"/>
      <c r="N346" s="504"/>
    </row>
    <row r="347" spans="1:14" ht="133.5" customHeight="1" x14ac:dyDescent="0.25">
      <c r="A347" s="514" t="str">
        <f>'2 CONTEXTO E IDENTIFICACIÓN'!A69</f>
        <v>R14GIP</v>
      </c>
      <c r="B347" s="514" t="s">
        <v>860</v>
      </c>
      <c r="C347" s="514" t="str">
        <f>'2 CONTEXTO E IDENTIFICACIÓN'!E69</f>
        <v xml:space="preserve">Posibilidad de afectación reputacional por requerimientos de entes de control y autoridades judiciales  debido a la privación ilegal de la libertad </v>
      </c>
      <c r="D347" s="514" t="s">
        <v>863</v>
      </c>
      <c r="E347" s="514" t="str">
        <f>'4 MAPA CALOR INHERENTE'!E68</f>
        <v>Alto</v>
      </c>
      <c r="F347" s="505">
        <v>5</v>
      </c>
      <c r="G347" s="505" t="str">
        <f>'5 VALORACIÓN DEL CONTROL'!I373</f>
        <v>El Profesional Universitario  verifica  el cumplimiento de los requisitos legales plasmados en la orden escrita de autoridad judicial competente; actividad que debe realizar cada vez que se allegue al establecimiento una boleta de detención y/o encarcelación o medida de protección, validando el documento con firma. En caso de presentarse un error o que falten documentos o requisitos legales, se informa al comandante de policía para su respectiva corrección. Como evidencia queda las planillas de autoridad creadas en el SISIPEC web de las boletas de encarcelación que se dan en alta que se elaboraran mensualmente. El cargue de las evidencias se hará trimestralmente.</v>
      </c>
      <c r="H347" s="506" t="str">
        <f>'5 VALORACIÓN DEL CONTROL'!P373</f>
        <v>Cada vez que se Requiera</v>
      </c>
      <c r="I347" s="506">
        <f>'5 VALORACIÓN DEL CONTROL'!S373</f>
        <v>0.4</v>
      </c>
      <c r="J347" s="514" t="str">
        <f>'6 MAPA CALOR RESIDUAL'!G68</f>
        <v>Alto</v>
      </c>
      <c r="K347" s="514" t="s">
        <v>864</v>
      </c>
      <c r="L347" s="505" t="s">
        <v>26</v>
      </c>
      <c r="M347" s="505" t="s">
        <v>26</v>
      </c>
      <c r="N347" s="505" t="s">
        <v>26</v>
      </c>
    </row>
    <row r="348" spans="1:14" s="62" customFormat="1" ht="133.5" customHeight="1" x14ac:dyDescent="0.25">
      <c r="A348" s="515"/>
      <c r="B348" s="515"/>
      <c r="C348" s="515"/>
      <c r="D348" s="515"/>
      <c r="E348" s="515"/>
      <c r="F348" s="505">
        <v>6</v>
      </c>
      <c r="G348" s="505" t="str">
        <f>'5 VALORACIÓN DEL CONTROL'!I374</f>
        <v>El profesional universitario de la oficina de ingresos y egresos que otorga el visto bueno a las boletas de detención y/o el Guardián que toma la impresión dactilar,  elaboraran  un informe sobre la actividad del cotejo dactilar que se realiza en el acta de derechos del capturado y la foto cédula, actividad que se realizará cada vez que ingresa un capturado al establecimiento carcelario. En caso de que las huellas no coincidan se informará a la autoridad policial competente, no se permitirá el ingreso del capturado y quedara registrado en el informe. Como evidencia queda el acta de reunión sobre el cotejo dactilar mensual. El cargue de las evidencias se hará trimestralmente.</v>
      </c>
      <c r="H348" s="506" t="str">
        <f>'5 VALORACIÓN DEL CONTROL'!P374</f>
        <v>Cada vez que se Requiera</v>
      </c>
      <c r="I348" s="506">
        <f>'5 VALORACIÓN DEL CONTROL'!S374</f>
        <v>0.4</v>
      </c>
      <c r="J348" s="515"/>
      <c r="K348" s="515"/>
      <c r="L348" s="505" t="s">
        <v>26</v>
      </c>
      <c r="M348" s="505" t="s">
        <v>26</v>
      </c>
      <c r="N348" s="505" t="s">
        <v>26</v>
      </c>
    </row>
    <row r="349" spans="1:14" s="62" customFormat="1" ht="15" hidden="1" customHeight="1" x14ac:dyDescent="0.25">
      <c r="A349" s="515"/>
      <c r="B349" s="515"/>
      <c r="C349" s="515"/>
      <c r="D349" s="515"/>
      <c r="E349" s="515"/>
      <c r="F349" s="505">
        <v>1</v>
      </c>
      <c r="G349" s="505" t="str">
        <f>'5 VALORACIÓN DEL CONTROL'!I375</f>
        <v xml:space="preserve">  </v>
      </c>
      <c r="H349" s="506">
        <f>'5 VALORACIÓN DEL CONTROL'!P375</f>
        <v>0</v>
      </c>
      <c r="I349" s="506" t="str">
        <f>'5 VALORACIÓN DEL CONTROL'!S375</f>
        <v/>
      </c>
      <c r="J349" s="515"/>
      <c r="K349" s="515"/>
      <c r="L349" s="504"/>
      <c r="M349" s="504"/>
      <c r="N349" s="504"/>
    </row>
    <row r="350" spans="1:14" s="62" customFormat="1" ht="15" hidden="1" customHeight="1" x14ac:dyDescent="0.25">
      <c r="A350" s="515"/>
      <c r="B350" s="515"/>
      <c r="C350" s="515"/>
      <c r="D350" s="515"/>
      <c r="E350" s="515"/>
      <c r="F350" s="505">
        <v>2</v>
      </c>
      <c r="G350" s="505" t="str">
        <f>'5 VALORACIÓN DEL CONTROL'!I376</f>
        <v xml:space="preserve">  </v>
      </c>
      <c r="H350" s="506">
        <f>'5 VALORACIÓN DEL CONTROL'!P376</f>
        <v>0</v>
      </c>
      <c r="I350" s="506" t="str">
        <f>'5 VALORACIÓN DEL CONTROL'!S376</f>
        <v/>
      </c>
      <c r="J350" s="515"/>
      <c r="K350" s="515"/>
      <c r="L350" s="504"/>
      <c r="M350" s="504"/>
      <c r="N350" s="504"/>
    </row>
    <row r="351" spans="1:14" s="62" customFormat="1" ht="15" hidden="1" customHeight="1" x14ac:dyDescent="0.25">
      <c r="A351" s="515"/>
      <c r="B351" s="515"/>
      <c r="C351" s="515"/>
      <c r="D351" s="515"/>
      <c r="E351" s="515"/>
      <c r="F351" s="505">
        <v>3</v>
      </c>
      <c r="G351" s="505" t="str">
        <f>'5 VALORACIÓN DEL CONTROL'!I377</f>
        <v xml:space="preserve">  </v>
      </c>
      <c r="H351" s="506">
        <f>'5 VALORACIÓN DEL CONTROL'!P377</f>
        <v>0</v>
      </c>
      <c r="I351" s="506" t="str">
        <f>'5 VALORACIÓN DEL CONTROL'!S377</f>
        <v/>
      </c>
      <c r="J351" s="515"/>
      <c r="K351" s="515"/>
      <c r="L351" s="504"/>
      <c r="M351" s="504"/>
      <c r="N351" s="504"/>
    </row>
    <row r="352" spans="1:14" s="62" customFormat="1" ht="15" hidden="1" customHeight="1" x14ac:dyDescent="0.25">
      <c r="A352" s="516"/>
      <c r="B352" s="516"/>
      <c r="C352" s="516"/>
      <c r="D352" s="516"/>
      <c r="E352" s="516"/>
      <c r="F352" s="505">
        <v>4</v>
      </c>
      <c r="G352" s="505" t="str">
        <f>'5 VALORACIÓN DEL CONTROL'!I378</f>
        <v xml:space="preserve">  </v>
      </c>
      <c r="H352" s="506">
        <f>'5 VALORACIÓN DEL CONTROL'!P378</f>
        <v>0</v>
      </c>
      <c r="I352" s="506" t="str">
        <f>'5 VALORACIÓN DEL CONTROL'!S378</f>
        <v/>
      </c>
      <c r="J352" s="516"/>
      <c r="K352" s="516"/>
      <c r="L352" s="504"/>
      <c r="M352" s="504"/>
      <c r="N352" s="504"/>
    </row>
    <row r="353" spans="1:14" ht="133.5" customHeight="1" x14ac:dyDescent="0.25">
      <c r="A353" s="514" t="str">
        <f>'2 CONTEXTO E IDENTIFICACIÓN'!A70</f>
        <v>R1GCI</v>
      </c>
      <c r="B353" s="514" t="s">
        <v>861</v>
      </c>
      <c r="C353" s="514" t="str">
        <f>'2 CONTEXTO E IDENTIFICACIÓN'!E70</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D353" s="514" t="s">
        <v>863</v>
      </c>
      <c r="E353" s="514" t="str">
        <f>'4 MAPA CALOR INHERENTE'!E69</f>
        <v>Moderado</v>
      </c>
      <c r="F353" s="505">
        <v>5</v>
      </c>
      <c r="G353" s="505" t="str">
        <f>'5 VALORACIÓN DEL CONTROL'!I379</f>
        <v>El profesional asignado a la Gestión del Conocimiento  verifica  como minimo una vez al año el formato Inventario de conocimiento en el cual los procesos representan lo identificado de acuerdo con el Instructivo Mapas de Conocimiento ejercicio que se confirma mediante correo electronico. En caso de evidenciar falencias en el diligenciamiento del formato Inventario de conocimiento se procede con su devolución para su ajuste. Como soporte queda el correo electronico y el formato Inventario de conocimiento.</v>
      </c>
      <c r="H353" s="506" t="str">
        <f>'5 VALORACIÓN DEL CONTROL'!P379</f>
        <v>Anual</v>
      </c>
      <c r="I353" s="506">
        <f>'5 VALORACIÓN DEL CONTROL'!S379</f>
        <v>0.3</v>
      </c>
      <c r="J353" s="514" t="str">
        <f>'6 MAPA CALOR RESIDUAL'!G69</f>
        <v>Moderado</v>
      </c>
      <c r="K353" s="514" t="s">
        <v>864</v>
      </c>
      <c r="L353" s="505" t="s">
        <v>26</v>
      </c>
      <c r="M353" s="505" t="s">
        <v>26</v>
      </c>
      <c r="N353" s="505" t="s">
        <v>26</v>
      </c>
    </row>
    <row r="354" spans="1:14" s="62" customFormat="1" ht="15" hidden="1" customHeight="1" x14ac:dyDescent="0.25">
      <c r="A354" s="515"/>
      <c r="B354" s="515"/>
      <c r="C354" s="515"/>
      <c r="D354" s="515"/>
      <c r="E354" s="515"/>
      <c r="F354" s="505">
        <v>6</v>
      </c>
      <c r="G354" s="505" t="str">
        <f>'5 VALORACIÓN DEL CONTROL'!I380</f>
        <v xml:space="preserve">  </v>
      </c>
      <c r="H354" s="506">
        <f>'5 VALORACIÓN DEL CONTROL'!P380</f>
        <v>0</v>
      </c>
      <c r="I354" s="506" t="str">
        <f>'5 VALORACIÓN DEL CONTROL'!S380</f>
        <v/>
      </c>
      <c r="J354" s="515"/>
      <c r="K354" s="515"/>
      <c r="L354" s="504"/>
      <c r="M354" s="504"/>
      <c r="N354" s="504"/>
    </row>
    <row r="355" spans="1:14" s="62" customFormat="1" ht="15" hidden="1" customHeight="1" x14ac:dyDescent="0.25">
      <c r="A355" s="515"/>
      <c r="B355" s="515"/>
      <c r="C355" s="515"/>
      <c r="D355" s="515"/>
      <c r="E355" s="515"/>
      <c r="F355" s="505">
        <v>1</v>
      </c>
      <c r="G355" s="505" t="str">
        <f>'5 VALORACIÓN DEL CONTROL'!I381</f>
        <v xml:space="preserve">  </v>
      </c>
      <c r="H355" s="506">
        <f>'5 VALORACIÓN DEL CONTROL'!P381</f>
        <v>0</v>
      </c>
      <c r="I355" s="506" t="str">
        <f>'5 VALORACIÓN DEL CONTROL'!S381</f>
        <v/>
      </c>
      <c r="J355" s="515"/>
      <c r="K355" s="515"/>
      <c r="L355" s="504"/>
      <c r="M355" s="504"/>
      <c r="N355" s="504"/>
    </row>
    <row r="356" spans="1:14" s="62" customFormat="1" ht="15" hidden="1" customHeight="1" x14ac:dyDescent="0.25">
      <c r="A356" s="515"/>
      <c r="B356" s="515"/>
      <c r="C356" s="515"/>
      <c r="D356" s="515"/>
      <c r="E356" s="515"/>
      <c r="F356" s="505">
        <v>2</v>
      </c>
      <c r="G356" s="505" t="str">
        <f>'5 VALORACIÓN DEL CONTROL'!I382</f>
        <v xml:space="preserve">  </v>
      </c>
      <c r="H356" s="506">
        <f>'5 VALORACIÓN DEL CONTROL'!P382</f>
        <v>0</v>
      </c>
      <c r="I356" s="506" t="str">
        <f>'5 VALORACIÓN DEL CONTROL'!S382</f>
        <v/>
      </c>
      <c r="J356" s="515"/>
      <c r="K356" s="515"/>
      <c r="L356" s="504"/>
      <c r="M356" s="504"/>
      <c r="N356" s="504"/>
    </row>
    <row r="357" spans="1:14" s="62" customFormat="1" ht="15" hidden="1" customHeight="1" x14ac:dyDescent="0.25">
      <c r="A357" s="515"/>
      <c r="B357" s="515"/>
      <c r="C357" s="515"/>
      <c r="D357" s="515"/>
      <c r="E357" s="515"/>
      <c r="F357" s="505">
        <v>1</v>
      </c>
      <c r="G357" s="505" t="str">
        <f>'5 VALORACIÓN DEL CONTROL'!I383</f>
        <v xml:space="preserve">  </v>
      </c>
      <c r="H357" s="506">
        <f>'5 VALORACIÓN DEL CONTROL'!P383</f>
        <v>0</v>
      </c>
      <c r="I357" s="506" t="str">
        <f>'5 VALORACIÓN DEL CONTROL'!S383</f>
        <v/>
      </c>
      <c r="J357" s="515"/>
      <c r="K357" s="515"/>
      <c r="L357" s="504"/>
      <c r="M357" s="504"/>
      <c r="N357" s="504"/>
    </row>
    <row r="358" spans="1:14" s="62" customFormat="1" ht="15" hidden="1" customHeight="1" x14ac:dyDescent="0.25">
      <c r="A358" s="516"/>
      <c r="B358" s="516"/>
      <c r="C358" s="516"/>
      <c r="D358" s="516"/>
      <c r="E358" s="516"/>
      <c r="F358" s="505">
        <v>2</v>
      </c>
      <c r="G358" s="505" t="str">
        <f>'5 VALORACIÓN DEL CONTROL'!I384</f>
        <v xml:space="preserve">  </v>
      </c>
      <c r="H358" s="506">
        <f>'5 VALORACIÓN DEL CONTROL'!P384</f>
        <v>0</v>
      </c>
      <c r="I358" s="506" t="str">
        <f>'5 VALORACIÓN DEL CONTROL'!S384</f>
        <v/>
      </c>
      <c r="J358" s="516"/>
      <c r="K358" s="516"/>
      <c r="L358" s="504"/>
      <c r="M358" s="504"/>
      <c r="N358" s="504"/>
    </row>
    <row r="359" spans="1:14" ht="133.5" customHeight="1" x14ac:dyDescent="0.25">
      <c r="A359" s="514" t="str">
        <f>'2 CONTEXTO E IDENTIFICACIÓN'!A71</f>
        <v>R1GTS</v>
      </c>
      <c r="B359" s="514" t="s">
        <v>862</v>
      </c>
      <c r="C359" s="514" t="str">
        <f>'2 CONTEXTO E IDENTIFICACIÓN'!E71</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D359" s="514" t="s">
        <v>863</v>
      </c>
      <c r="E359" s="514" t="str">
        <f>'4 MAPA CALOR INHERENTE'!E70</f>
        <v>Moderado</v>
      </c>
      <c r="F359" s="505">
        <v>3</v>
      </c>
      <c r="G359" s="505" t="str">
        <f>'5 VALORACIÓN DEL CONTROL'!I385</f>
        <v>Profesional de apoyo (Contratista)  revisa  mensualmente los informes técnicos y de Interventoría/Supervisión con el fin de generar recomendaciones y evitar fallas,  en caso de no realizar la revisión otro contratista suplente del C4 será el encargado, como soporte se suministra el informe de interventoría y el informe técnico de apoyo a la supervisión.</v>
      </c>
      <c r="H359" s="506" t="str">
        <f>'5 VALORACIÓN DEL CONTROL'!P385</f>
        <v>Mensual</v>
      </c>
      <c r="I359" s="506">
        <f>'5 VALORACIÓN DEL CONTROL'!S385</f>
        <v>0.3</v>
      </c>
      <c r="J359" s="514" t="str">
        <f>'6 MAPA CALOR RESIDUAL'!G70</f>
        <v>Moderado</v>
      </c>
      <c r="K359" s="514" t="s">
        <v>864</v>
      </c>
      <c r="L359" s="505" t="s">
        <v>26</v>
      </c>
      <c r="M359" s="505" t="s">
        <v>26</v>
      </c>
      <c r="N359" s="505" t="s">
        <v>26</v>
      </c>
    </row>
    <row r="360" spans="1:14" s="62" customFormat="1" ht="15" hidden="1" customHeight="1" x14ac:dyDescent="0.25">
      <c r="A360" s="515"/>
      <c r="B360" s="515"/>
      <c r="C360" s="515"/>
      <c r="D360" s="515"/>
      <c r="E360" s="515"/>
      <c r="F360" s="505">
        <v>4</v>
      </c>
      <c r="G360" s="505" t="str">
        <f>'5 VALORACIÓN DEL CONTROL'!I386</f>
        <v xml:space="preserve">  </v>
      </c>
      <c r="H360" s="506">
        <f>'5 VALORACIÓN DEL CONTROL'!P386</f>
        <v>0</v>
      </c>
      <c r="I360" s="506" t="str">
        <f>'5 VALORACIÓN DEL CONTROL'!S386</f>
        <v/>
      </c>
      <c r="J360" s="515"/>
      <c r="K360" s="515"/>
      <c r="L360" s="504"/>
      <c r="M360" s="504"/>
      <c r="N360" s="504"/>
    </row>
    <row r="361" spans="1:14" s="62" customFormat="1" ht="15" hidden="1" customHeight="1" x14ac:dyDescent="0.25">
      <c r="A361" s="515"/>
      <c r="B361" s="515"/>
      <c r="C361" s="515"/>
      <c r="D361" s="515"/>
      <c r="E361" s="515"/>
      <c r="F361" s="505">
        <v>5</v>
      </c>
      <c r="G361" s="505" t="str">
        <f>'5 VALORACIÓN DEL CONTROL'!I387</f>
        <v xml:space="preserve">  </v>
      </c>
      <c r="H361" s="506">
        <f>'5 VALORACIÓN DEL CONTROL'!P387</f>
        <v>0</v>
      </c>
      <c r="I361" s="506" t="str">
        <f>'5 VALORACIÓN DEL CONTROL'!S387</f>
        <v/>
      </c>
      <c r="J361" s="515"/>
      <c r="K361" s="515"/>
      <c r="L361" s="504"/>
      <c r="M361" s="504"/>
      <c r="N361" s="504"/>
    </row>
    <row r="362" spans="1:14" s="62" customFormat="1" ht="15" hidden="1" customHeight="1" x14ac:dyDescent="0.25">
      <c r="A362" s="515"/>
      <c r="B362" s="515"/>
      <c r="C362" s="515"/>
      <c r="D362" s="515"/>
      <c r="E362" s="515"/>
      <c r="F362" s="505">
        <v>6</v>
      </c>
      <c r="G362" s="505" t="str">
        <f>'5 VALORACIÓN DEL CONTROL'!I388</f>
        <v xml:space="preserve">  </v>
      </c>
      <c r="H362" s="506">
        <f>'5 VALORACIÓN DEL CONTROL'!P388</f>
        <v>0</v>
      </c>
      <c r="I362" s="506" t="str">
        <f>'5 VALORACIÓN DEL CONTROL'!S388</f>
        <v/>
      </c>
      <c r="J362" s="515"/>
      <c r="K362" s="515"/>
      <c r="L362" s="504"/>
      <c r="M362" s="504"/>
      <c r="N362" s="504"/>
    </row>
    <row r="363" spans="1:14" s="62" customFormat="1" ht="15" hidden="1" customHeight="1" x14ac:dyDescent="0.25">
      <c r="A363" s="515"/>
      <c r="B363" s="515"/>
      <c r="C363" s="515"/>
      <c r="D363" s="515"/>
      <c r="E363" s="515"/>
      <c r="F363" s="505">
        <v>1</v>
      </c>
      <c r="G363" s="505" t="str">
        <f>'5 VALORACIÓN DEL CONTROL'!I389</f>
        <v xml:space="preserve">  </v>
      </c>
      <c r="H363" s="506">
        <f>'5 VALORACIÓN DEL CONTROL'!P389</f>
        <v>0</v>
      </c>
      <c r="I363" s="506" t="str">
        <f>'5 VALORACIÓN DEL CONTROL'!S389</f>
        <v/>
      </c>
      <c r="J363" s="515"/>
      <c r="K363" s="515"/>
      <c r="L363" s="504"/>
      <c r="M363" s="504"/>
      <c r="N363" s="504"/>
    </row>
    <row r="364" spans="1:14" s="62" customFormat="1" ht="15" hidden="1" customHeight="1" x14ac:dyDescent="0.25">
      <c r="A364" s="516"/>
      <c r="B364" s="516"/>
      <c r="C364" s="516"/>
      <c r="D364" s="516"/>
      <c r="E364" s="516"/>
      <c r="F364" s="505">
        <v>2</v>
      </c>
      <c r="G364" s="505" t="str">
        <f>'5 VALORACIÓN DEL CONTROL'!I390</f>
        <v xml:space="preserve">  </v>
      </c>
      <c r="H364" s="506">
        <f>'5 VALORACIÓN DEL CONTROL'!P390</f>
        <v>0</v>
      </c>
      <c r="I364" s="506" t="str">
        <f>'5 VALORACIÓN DEL CONTROL'!S390</f>
        <v/>
      </c>
      <c r="J364" s="516"/>
      <c r="K364" s="516"/>
      <c r="L364" s="504"/>
      <c r="M364" s="504"/>
      <c r="N364" s="504"/>
    </row>
    <row r="365" spans="1:14" ht="133.5" customHeight="1" x14ac:dyDescent="0.25">
      <c r="A365" s="514" t="str">
        <f>'2 CONTEXTO E IDENTIFICACIÓN'!A72</f>
        <v>R2GTS</v>
      </c>
      <c r="B365" s="514" t="s">
        <v>862</v>
      </c>
      <c r="C365" s="514" t="str">
        <f>'2 CONTEXTO E IDENTIFICACIÓN'!E72</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D365" s="514" t="s">
        <v>863</v>
      </c>
      <c r="E365" s="514" t="str">
        <f>'4 MAPA CALOR INHERENTE'!E71</f>
        <v>Moderado</v>
      </c>
      <c r="F365" s="505">
        <v>3</v>
      </c>
      <c r="G365" s="505" t="str">
        <f>'5 VALORACIÓN DEL CONTROL'!I391</f>
        <v xml:space="preserve">Profesional de apoyo (Contratista)  verifica  mínimo mensualmente a través de reuniones de seguimiento con los operadores tecnológicos el funcionamiento y o fallas que pueda presentar la infraestructura durante el lapso comprendido; así mismo, se revisan los informes técnicos que genera la trazabilidad a las posibles fallas presentadas, en caso de no realizar la revisión otro contratista suplente del C4 será el encargado, como soporte se suministra  informes de seguimiento técnico, actas o correos. </v>
      </c>
      <c r="H365" s="506" t="str">
        <f>'5 VALORACIÓN DEL CONTROL'!P391</f>
        <v>Mensual</v>
      </c>
      <c r="I365" s="506">
        <f>'5 VALORACIÓN DEL CONTROL'!S391</f>
        <v>0.3</v>
      </c>
      <c r="J365" s="514" t="str">
        <f>'6 MAPA CALOR RESIDUAL'!G71</f>
        <v>Moderado</v>
      </c>
      <c r="K365" s="514" t="s">
        <v>864</v>
      </c>
      <c r="L365" s="505" t="s">
        <v>26</v>
      </c>
      <c r="M365" s="505" t="s">
        <v>26</v>
      </c>
      <c r="N365" s="505" t="s">
        <v>26</v>
      </c>
    </row>
    <row r="366" spans="1:14" s="62" customFormat="1" ht="133.5" customHeight="1" x14ac:dyDescent="0.25">
      <c r="A366" s="515"/>
      <c r="B366" s="515"/>
      <c r="C366" s="515"/>
      <c r="D366" s="515"/>
      <c r="E366" s="515"/>
      <c r="F366" s="505">
        <v>4</v>
      </c>
      <c r="G366" s="505" t="str">
        <f>'5 VALORACIÓN DEL CONTROL'!I392</f>
        <v xml:space="preserve">Responsable de AINTEC  verifica  mensualmente en las reuniones con el personal del área el cumplimiento del estado actual a los requerimientos solicitados con el fin de documentar la trazabilidad de la actividad, en caso de no realizar la revisión otro contratista suplente del C4 será el encargado, como soporte se genera acta de la reunión. </v>
      </c>
      <c r="H366" s="506" t="str">
        <f>'5 VALORACIÓN DEL CONTROL'!P392</f>
        <v>Mensual</v>
      </c>
      <c r="I366" s="506">
        <f>'5 VALORACIÓN DEL CONTROL'!S392</f>
        <v>0.3</v>
      </c>
      <c r="J366" s="515"/>
      <c r="K366" s="515"/>
      <c r="L366" s="505" t="s">
        <v>26</v>
      </c>
      <c r="M366" s="505" t="s">
        <v>26</v>
      </c>
      <c r="N366" s="505" t="s">
        <v>26</v>
      </c>
    </row>
    <row r="367" spans="1:14" s="62" customFormat="1" ht="133.5" customHeight="1" x14ac:dyDescent="0.25">
      <c r="A367" s="515"/>
      <c r="B367" s="515"/>
      <c r="C367" s="515"/>
      <c r="D367" s="515"/>
      <c r="E367" s="515"/>
      <c r="F367" s="505">
        <v>5</v>
      </c>
      <c r="G367" s="505" t="str">
        <f>'5 VALORACIÓN DEL CONTROL'!I393</f>
        <v>Profesional de apoyo (Contratista)  realiza seguimiento  mensualmente a los contratos de compra venta y de servicios delegados por la Jefatura del C4, mediante informe mensual de seguimiento al avance de los contratos, detallando los avances y comportamiento de las obligaciones generales y especificas de cada contrato, (estos informes deben tener archivo en SECOP), en caso de no realizar el seguimiento otro contratista suplente del C4 será el encargado, como soporte queda el visto bueno de los apoyos a la supervisión en los informes mensuales.</v>
      </c>
      <c r="H367" s="506" t="str">
        <f>'5 VALORACIÓN DEL CONTROL'!P393</f>
        <v>Mensual</v>
      </c>
      <c r="I367" s="506">
        <f>'5 VALORACIÓN DEL CONTROL'!S393</f>
        <v>0.3</v>
      </c>
      <c r="J367" s="515"/>
      <c r="K367" s="515"/>
      <c r="L367" s="505" t="s">
        <v>26</v>
      </c>
      <c r="M367" s="505" t="s">
        <v>26</v>
      </c>
      <c r="N367" s="505" t="s">
        <v>26</v>
      </c>
    </row>
    <row r="368" spans="1:14" s="62" customFormat="1" ht="133.5" customHeight="1" x14ac:dyDescent="0.25">
      <c r="A368" s="515"/>
      <c r="B368" s="515"/>
      <c r="C368" s="515"/>
      <c r="D368" s="515"/>
      <c r="E368" s="515"/>
      <c r="F368" s="505">
        <v>6</v>
      </c>
      <c r="G368" s="505" t="str">
        <f>'5 VALORACIÓN DEL CONTROL'!I394</f>
        <v>Responsable de AINTEC  revisa y valida  cuando se requiera la documentación de antecedentes de la ejecución de los contratos cotejados con las actividades enmarcadas en el cumplimiento de las obligaciones generales y especificas de cada contrato, para tramite de validación por parte de la jefatura del C4 de los componentes financieros y jurídicos,  en caso de no realizar la revisión otro contratista suplente del C4 será el encargado, como soporte quedan las firmas en los documentos revisados.</v>
      </c>
      <c r="H368" s="506" t="str">
        <f>'5 VALORACIÓN DEL CONTROL'!P394</f>
        <v>Cada vez que se Requiera</v>
      </c>
      <c r="I368" s="506">
        <f>'5 VALORACIÓN DEL CONTROL'!S394</f>
        <v>0.4</v>
      </c>
      <c r="J368" s="515"/>
      <c r="K368" s="515"/>
      <c r="L368" s="505" t="s">
        <v>26</v>
      </c>
      <c r="M368" s="505" t="s">
        <v>26</v>
      </c>
      <c r="N368" s="505" t="s">
        <v>26</v>
      </c>
    </row>
    <row r="369" spans="1:14" s="62" customFormat="1" ht="15" hidden="1" customHeight="1" x14ac:dyDescent="0.25">
      <c r="A369" s="515"/>
      <c r="B369" s="515"/>
      <c r="C369" s="515"/>
      <c r="D369" s="515"/>
      <c r="E369" s="515"/>
      <c r="F369" s="505">
        <v>1</v>
      </c>
      <c r="G369" s="505" t="str">
        <f>'5 VALORACIÓN DEL CONTROL'!I395</f>
        <v xml:space="preserve">  </v>
      </c>
      <c r="H369" s="506">
        <f>'5 VALORACIÓN DEL CONTROL'!P395</f>
        <v>0</v>
      </c>
      <c r="I369" s="506" t="str">
        <f>'5 VALORACIÓN DEL CONTROL'!S395</f>
        <v/>
      </c>
      <c r="J369" s="515"/>
      <c r="K369" s="515"/>
      <c r="L369" s="504"/>
      <c r="M369" s="504"/>
      <c r="N369" s="504"/>
    </row>
    <row r="370" spans="1:14" s="62" customFormat="1" ht="15" hidden="1" customHeight="1" x14ac:dyDescent="0.25">
      <c r="A370" s="516"/>
      <c r="B370" s="516"/>
      <c r="C370" s="516"/>
      <c r="D370" s="516"/>
      <c r="E370" s="516"/>
      <c r="F370" s="505">
        <v>2</v>
      </c>
      <c r="G370" s="505" t="str">
        <f>'5 VALORACIÓN DEL CONTROL'!I396</f>
        <v xml:space="preserve">  </v>
      </c>
      <c r="H370" s="506">
        <f>'5 VALORACIÓN DEL CONTROL'!P396</f>
        <v>0</v>
      </c>
      <c r="I370" s="506" t="str">
        <f>'5 VALORACIÓN DEL CONTROL'!S396</f>
        <v/>
      </c>
      <c r="J370" s="516"/>
      <c r="K370" s="516"/>
      <c r="L370" s="504"/>
      <c r="M370" s="504"/>
      <c r="N370" s="504"/>
    </row>
  </sheetData>
  <sheetProtection algorithmName="SHA-512" hashValue="RPu2n/QA8s2QPdenNJEVul5PO8rXkYy/qzjjwKklltMfaTmFDd9ZOAi0Ju/S8AM/mzv2V94R0ktjGg9W/bVEMw==" saltValue="fbclzc8yTAHMAFZjxUNZZQ==" spinCount="100000" sheet="1" objects="1" scenarios="1"/>
  <autoFilter ref="A6:P370" xr:uid="{00000000-0001-0000-0100-000000000000}">
    <filterColumn colId="6">
      <customFilters>
        <customFilter operator="notEqual" val=" "/>
      </customFilters>
    </filterColumn>
  </autoFilter>
  <mergeCells count="448">
    <mergeCell ref="D7:D10"/>
    <mergeCell ref="E7:E10"/>
    <mergeCell ref="A1:B1"/>
    <mergeCell ref="C1:M1"/>
    <mergeCell ref="A3:N4"/>
    <mergeCell ref="L5:N5"/>
    <mergeCell ref="J5:J6"/>
    <mergeCell ref="I5:I6"/>
    <mergeCell ref="H5:H6"/>
    <mergeCell ref="G5:G6"/>
    <mergeCell ref="F5:F6"/>
    <mergeCell ref="E5:E6"/>
    <mergeCell ref="C5:C6"/>
    <mergeCell ref="B5:B6"/>
    <mergeCell ref="A5:A6"/>
    <mergeCell ref="K5:K6"/>
    <mergeCell ref="A21:A22"/>
    <mergeCell ref="B21:B22"/>
    <mergeCell ref="C21:C22"/>
    <mergeCell ref="D21:D22"/>
    <mergeCell ref="E21:E22"/>
    <mergeCell ref="K7:K10"/>
    <mergeCell ref="K11:K13"/>
    <mergeCell ref="A14:A17"/>
    <mergeCell ref="B14:B17"/>
    <mergeCell ref="C14:C17"/>
    <mergeCell ref="D14:D17"/>
    <mergeCell ref="E14:E17"/>
    <mergeCell ref="J14:J17"/>
    <mergeCell ref="K14:K17"/>
    <mergeCell ref="J7:J10"/>
    <mergeCell ref="A11:A13"/>
    <mergeCell ref="B11:B13"/>
    <mergeCell ref="C11:C13"/>
    <mergeCell ref="D11:D13"/>
    <mergeCell ref="E11:E13"/>
    <mergeCell ref="J11:J13"/>
    <mergeCell ref="A7:A10"/>
    <mergeCell ref="B7:B10"/>
    <mergeCell ref="C7:C10"/>
    <mergeCell ref="J21:J22"/>
    <mergeCell ref="K21:K22"/>
    <mergeCell ref="E23:E28"/>
    <mergeCell ref="E29:E34"/>
    <mergeCell ref="E35:E40"/>
    <mergeCell ref="J23:J28"/>
    <mergeCell ref="J29:J34"/>
    <mergeCell ref="J35:J40"/>
    <mergeCell ref="K23:K28"/>
    <mergeCell ref="K29:K34"/>
    <mergeCell ref="K35:K40"/>
    <mergeCell ref="E221:E226"/>
    <mergeCell ref="E227:E232"/>
    <mergeCell ref="E233:E238"/>
    <mergeCell ref="E239:E244"/>
    <mergeCell ref="E245:E250"/>
    <mergeCell ref="E191:E196"/>
    <mergeCell ref="E197:E202"/>
    <mergeCell ref="E203:E208"/>
    <mergeCell ref="E209:E214"/>
    <mergeCell ref="E215:E220"/>
    <mergeCell ref="E281:E286"/>
    <mergeCell ref="E287:E292"/>
    <mergeCell ref="E293:E298"/>
    <mergeCell ref="E299:E304"/>
    <mergeCell ref="E305:E310"/>
    <mergeCell ref="E251:E256"/>
    <mergeCell ref="E257:E262"/>
    <mergeCell ref="E263:E268"/>
    <mergeCell ref="E269:E274"/>
    <mergeCell ref="E275:E280"/>
    <mergeCell ref="E341:E346"/>
    <mergeCell ref="E347:E352"/>
    <mergeCell ref="E353:E358"/>
    <mergeCell ref="E359:E364"/>
    <mergeCell ref="E365:E370"/>
    <mergeCell ref="E311:E316"/>
    <mergeCell ref="E317:E322"/>
    <mergeCell ref="E323:E328"/>
    <mergeCell ref="E329:E334"/>
    <mergeCell ref="E335:E340"/>
    <mergeCell ref="J359:J364"/>
    <mergeCell ref="J365:J370"/>
    <mergeCell ref="J311:J316"/>
    <mergeCell ref="J317:J322"/>
    <mergeCell ref="J323:J328"/>
    <mergeCell ref="J329:J334"/>
    <mergeCell ref="J335:J340"/>
    <mergeCell ref="J281:J286"/>
    <mergeCell ref="J287:J292"/>
    <mergeCell ref="J293:J298"/>
    <mergeCell ref="J299:J304"/>
    <mergeCell ref="J305:J310"/>
    <mergeCell ref="A23:A28"/>
    <mergeCell ref="B23:B28"/>
    <mergeCell ref="A29:A34"/>
    <mergeCell ref="B29:B34"/>
    <mergeCell ref="A35:A40"/>
    <mergeCell ref="B35:B40"/>
    <mergeCell ref="J341:J346"/>
    <mergeCell ref="J347:J352"/>
    <mergeCell ref="J353:J358"/>
    <mergeCell ref="J251:J256"/>
    <mergeCell ref="J257:J262"/>
    <mergeCell ref="J263:J268"/>
    <mergeCell ref="J269:J274"/>
    <mergeCell ref="J275:J280"/>
    <mergeCell ref="J221:J226"/>
    <mergeCell ref="J227:J232"/>
    <mergeCell ref="J233:J238"/>
    <mergeCell ref="J239:J244"/>
    <mergeCell ref="J245:J250"/>
    <mergeCell ref="J191:J196"/>
    <mergeCell ref="J197:J202"/>
    <mergeCell ref="J203:J208"/>
    <mergeCell ref="J209:J214"/>
    <mergeCell ref="J215:J220"/>
    <mergeCell ref="A59:A64"/>
    <mergeCell ref="B59:B64"/>
    <mergeCell ref="A65:A70"/>
    <mergeCell ref="B65:B70"/>
    <mergeCell ref="A71:A76"/>
    <mergeCell ref="B71:B76"/>
    <mergeCell ref="A41:A46"/>
    <mergeCell ref="B41:B46"/>
    <mergeCell ref="A47:A52"/>
    <mergeCell ref="B47:B52"/>
    <mergeCell ref="A53:A58"/>
    <mergeCell ref="B53:B58"/>
    <mergeCell ref="A95:A100"/>
    <mergeCell ref="B95:B100"/>
    <mergeCell ref="A101:A106"/>
    <mergeCell ref="B101:B106"/>
    <mergeCell ref="A107:A112"/>
    <mergeCell ref="B107:B112"/>
    <mergeCell ref="A77:A82"/>
    <mergeCell ref="B77:B82"/>
    <mergeCell ref="A83:A88"/>
    <mergeCell ref="B83:B88"/>
    <mergeCell ref="A89:A94"/>
    <mergeCell ref="B89:B94"/>
    <mergeCell ref="A131:A136"/>
    <mergeCell ref="B131:B136"/>
    <mergeCell ref="A137:A142"/>
    <mergeCell ref="B137:B142"/>
    <mergeCell ref="A143:A148"/>
    <mergeCell ref="B143:B148"/>
    <mergeCell ref="A113:A118"/>
    <mergeCell ref="B113:B118"/>
    <mergeCell ref="A119:A124"/>
    <mergeCell ref="B119:B124"/>
    <mergeCell ref="A125:A130"/>
    <mergeCell ref="B125:B130"/>
    <mergeCell ref="C23:C28"/>
    <mergeCell ref="C29:C34"/>
    <mergeCell ref="C35:C40"/>
    <mergeCell ref="C41:C46"/>
    <mergeCell ref="C47:C52"/>
    <mergeCell ref="C53:C58"/>
    <mergeCell ref="C59:C64"/>
    <mergeCell ref="C65:C70"/>
    <mergeCell ref="C71:C76"/>
    <mergeCell ref="D53:D58"/>
    <mergeCell ref="K53:K58"/>
    <mergeCell ref="D59:D64"/>
    <mergeCell ref="K59:K64"/>
    <mergeCell ref="D65:D70"/>
    <mergeCell ref="K65:K70"/>
    <mergeCell ref="K41:K46"/>
    <mergeCell ref="K47:K52"/>
    <mergeCell ref="D23:D28"/>
    <mergeCell ref="D29:D34"/>
    <mergeCell ref="D35:D40"/>
    <mergeCell ref="D41:D46"/>
    <mergeCell ref="D47:D52"/>
    <mergeCell ref="J41:J46"/>
    <mergeCell ref="J47:J52"/>
    <mergeCell ref="J53:J58"/>
    <mergeCell ref="J59:J64"/>
    <mergeCell ref="J65:J70"/>
    <mergeCell ref="E41:E46"/>
    <mergeCell ref="E47:E52"/>
    <mergeCell ref="E53:E58"/>
    <mergeCell ref="E59:E64"/>
    <mergeCell ref="E65:E70"/>
    <mergeCell ref="D89:D94"/>
    <mergeCell ref="K89:K94"/>
    <mergeCell ref="C95:C100"/>
    <mergeCell ref="D95:D100"/>
    <mergeCell ref="K95:K100"/>
    <mergeCell ref="D71:D76"/>
    <mergeCell ref="K71:K76"/>
    <mergeCell ref="D77:D82"/>
    <mergeCell ref="K77:K82"/>
    <mergeCell ref="D83:D88"/>
    <mergeCell ref="K83:K88"/>
    <mergeCell ref="C77:C82"/>
    <mergeCell ref="C83:C88"/>
    <mergeCell ref="C89:C94"/>
    <mergeCell ref="J71:J76"/>
    <mergeCell ref="J77:J82"/>
    <mergeCell ref="J83:J88"/>
    <mergeCell ref="J89:J94"/>
    <mergeCell ref="J95:J100"/>
    <mergeCell ref="E71:E76"/>
    <mergeCell ref="E77:E82"/>
    <mergeCell ref="E83:E88"/>
    <mergeCell ref="E89:E94"/>
    <mergeCell ref="E95:E100"/>
    <mergeCell ref="C113:C118"/>
    <mergeCell ref="D113:D118"/>
    <mergeCell ref="K113:K118"/>
    <mergeCell ref="C119:C124"/>
    <mergeCell ref="D119:D124"/>
    <mergeCell ref="K119:K124"/>
    <mergeCell ref="C101:C106"/>
    <mergeCell ref="D101:D106"/>
    <mergeCell ref="K101:K106"/>
    <mergeCell ref="C107:C112"/>
    <mergeCell ref="D107:D112"/>
    <mergeCell ref="K107:K112"/>
    <mergeCell ref="J101:J106"/>
    <mergeCell ref="J107:J112"/>
    <mergeCell ref="J113:J118"/>
    <mergeCell ref="J119:J124"/>
    <mergeCell ref="E101:E106"/>
    <mergeCell ref="E107:E112"/>
    <mergeCell ref="E113:E118"/>
    <mergeCell ref="E119:E124"/>
    <mergeCell ref="C137:C142"/>
    <mergeCell ref="D137:D142"/>
    <mergeCell ref="K137:K142"/>
    <mergeCell ref="C143:C148"/>
    <mergeCell ref="D143:D148"/>
    <mergeCell ref="K143:K148"/>
    <mergeCell ref="C125:C130"/>
    <mergeCell ref="D125:D130"/>
    <mergeCell ref="K125:K130"/>
    <mergeCell ref="C131:C136"/>
    <mergeCell ref="D131:D136"/>
    <mergeCell ref="K131:K136"/>
    <mergeCell ref="J131:J136"/>
    <mergeCell ref="J137:J142"/>
    <mergeCell ref="J143:J148"/>
    <mergeCell ref="J125:J130"/>
    <mergeCell ref="E131:E136"/>
    <mergeCell ref="E137:E142"/>
    <mergeCell ref="E143:E148"/>
    <mergeCell ref="E125:E130"/>
    <mergeCell ref="B161:B166"/>
    <mergeCell ref="A161:A166"/>
    <mergeCell ref="C161:C166"/>
    <mergeCell ref="D161:D166"/>
    <mergeCell ref="K161:K166"/>
    <mergeCell ref="C149:C154"/>
    <mergeCell ref="D149:D154"/>
    <mergeCell ref="K149:K154"/>
    <mergeCell ref="C155:C160"/>
    <mergeCell ref="D155:D160"/>
    <mergeCell ref="K155:K160"/>
    <mergeCell ref="A149:A154"/>
    <mergeCell ref="B149:B154"/>
    <mergeCell ref="A155:A160"/>
    <mergeCell ref="B155:B160"/>
    <mergeCell ref="J161:J166"/>
    <mergeCell ref="J149:J154"/>
    <mergeCell ref="J155:J160"/>
    <mergeCell ref="E161:E166"/>
    <mergeCell ref="E149:E154"/>
    <mergeCell ref="E155:E160"/>
    <mergeCell ref="K173:K178"/>
    <mergeCell ref="K179:K184"/>
    <mergeCell ref="K185:K190"/>
    <mergeCell ref="K191:K196"/>
    <mergeCell ref="A167:A172"/>
    <mergeCell ref="B167:B172"/>
    <mergeCell ref="C167:C172"/>
    <mergeCell ref="D167:D172"/>
    <mergeCell ref="K167:K172"/>
    <mergeCell ref="J167:J172"/>
    <mergeCell ref="J173:J178"/>
    <mergeCell ref="J179:J184"/>
    <mergeCell ref="J185:J190"/>
    <mergeCell ref="E167:E172"/>
    <mergeCell ref="E173:E178"/>
    <mergeCell ref="E179:E184"/>
    <mergeCell ref="E185:E190"/>
    <mergeCell ref="K227:K232"/>
    <mergeCell ref="K233:K238"/>
    <mergeCell ref="K239:K244"/>
    <mergeCell ref="K245:K250"/>
    <mergeCell ref="K251:K256"/>
    <mergeCell ref="K197:K202"/>
    <mergeCell ref="K203:K208"/>
    <mergeCell ref="K209:K214"/>
    <mergeCell ref="K215:K220"/>
    <mergeCell ref="K221:K226"/>
    <mergeCell ref="K287:K292"/>
    <mergeCell ref="K293:K298"/>
    <mergeCell ref="K299:K304"/>
    <mergeCell ref="K305:K310"/>
    <mergeCell ref="K275:K280"/>
    <mergeCell ref="K281:K286"/>
    <mergeCell ref="K257:K262"/>
    <mergeCell ref="K263:K268"/>
    <mergeCell ref="K269:K274"/>
    <mergeCell ref="K341:K346"/>
    <mergeCell ref="K347:K352"/>
    <mergeCell ref="K353:K358"/>
    <mergeCell ref="K359:K364"/>
    <mergeCell ref="K365:K370"/>
    <mergeCell ref="K311:K316"/>
    <mergeCell ref="K317:K322"/>
    <mergeCell ref="K323:K328"/>
    <mergeCell ref="K329:K334"/>
    <mergeCell ref="K335:K340"/>
    <mergeCell ref="A203:A208"/>
    <mergeCell ref="A209:A214"/>
    <mergeCell ref="A215:A220"/>
    <mergeCell ref="A221:A226"/>
    <mergeCell ref="A227:A232"/>
    <mergeCell ref="A173:A178"/>
    <mergeCell ref="A179:A184"/>
    <mergeCell ref="A185:A190"/>
    <mergeCell ref="A191:A196"/>
    <mergeCell ref="A197:A202"/>
    <mergeCell ref="A311:A316"/>
    <mergeCell ref="A317:A322"/>
    <mergeCell ref="A263:A268"/>
    <mergeCell ref="A269:A274"/>
    <mergeCell ref="A275:A280"/>
    <mergeCell ref="A281:A286"/>
    <mergeCell ref="A287:A292"/>
    <mergeCell ref="A233:A238"/>
    <mergeCell ref="A239:A244"/>
    <mergeCell ref="A245:A250"/>
    <mergeCell ref="A251:A256"/>
    <mergeCell ref="A257:A262"/>
    <mergeCell ref="A353:A358"/>
    <mergeCell ref="A359:A364"/>
    <mergeCell ref="A365:A370"/>
    <mergeCell ref="B173:B178"/>
    <mergeCell ref="B179:B184"/>
    <mergeCell ref="B185:B190"/>
    <mergeCell ref="B191:B196"/>
    <mergeCell ref="B197:B202"/>
    <mergeCell ref="B203:B208"/>
    <mergeCell ref="B209:B214"/>
    <mergeCell ref="B215:B220"/>
    <mergeCell ref="B221:B226"/>
    <mergeCell ref="B227:B232"/>
    <mergeCell ref="B233:B238"/>
    <mergeCell ref="B239:B244"/>
    <mergeCell ref="B245:B250"/>
    <mergeCell ref="A323:A328"/>
    <mergeCell ref="A329:A334"/>
    <mergeCell ref="A335:A340"/>
    <mergeCell ref="A341:A346"/>
    <mergeCell ref="A347:A352"/>
    <mergeCell ref="A293:A298"/>
    <mergeCell ref="A299:A304"/>
    <mergeCell ref="A305:A310"/>
    <mergeCell ref="B281:B286"/>
    <mergeCell ref="B287:B292"/>
    <mergeCell ref="B293:B298"/>
    <mergeCell ref="B299:B304"/>
    <mergeCell ref="B305:B310"/>
    <mergeCell ref="B251:B256"/>
    <mergeCell ref="B257:B262"/>
    <mergeCell ref="B263:B268"/>
    <mergeCell ref="B269:B274"/>
    <mergeCell ref="B275:B280"/>
    <mergeCell ref="B341:B346"/>
    <mergeCell ref="B347:B352"/>
    <mergeCell ref="B353:B358"/>
    <mergeCell ref="B359:B364"/>
    <mergeCell ref="B365:B370"/>
    <mergeCell ref="B311:B316"/>
    <mergeCell ref="B317:B322"/>
    <mergeCell ref="B323:B328"/>
    <mergeCell ref="B329:B334"/>
    <mergeCell ref="B335:B340"/>
    <mergeCell ref="C203:C208"/>
    <mergeCell ref="C209:C214"/>
    <mergeCell ref="C215:C220"/>
    <mergeCell ref="C221:C226"/>
    <mergeCell ref="C227:C232"/>
    <mergeCell ref="C173:C178"/>
    <mergeCell ref="C179:C184"/>
    <mergeCell ref="C185:C190"/>
    <mergeCell ref="C191:C196"/>
    <mergeCell ref="C197:C202"/>
    <mergeCell ref="C311:C316"/>
    <mergeCell ref="C317:C322"/>
    <mergeCell ref="C263:C268"/>
    <mergeCell ref="C269:C274"/>
    <mergeCell ref="C275:C280"/>
    <mergeCell ref="C281:C286"/>
    <mergeCell ref="C287:C292"/>
    <mergeCell ref="C233:C238"/>
    <mergeCell ref="C239:C244"/>
    <mergeCell ref="C245:C250"/>
    <mergeCell ref="C251:C256"/>
    <mergeCell ref="C257:C262"/>
    <mergeCell ref="C353:C358"/>
    <mergeCell ref="C359:C364"/>
    <mergeCell ref="C365:C370"/>
    <mergeCell ref="D173:D178"/>
    <mergeCell ref="D179:D184"/>
    <mergeCell ref="D185:D190"/>
    <mergeCell ref="D191:D196"/>
    <mergeCell ref="D197:D202"/>
    <mergeCell ref="D203:D208"/>
    <mergeCell ref="D209:D214"/>
    <mergeCell ref="D215:D220"/>
    <mergeCell ref="D221:D226"/>
    <mergeCell ref="D227:D232"/>
    <mergeCell ref="D233:D238"/>
    <mergeCell ref="D239:D244"/>
    <mergeCell ref="D245:D250"/>
    <mergeCell ref="C323:C328"/>
    <mergeCell ref="C329:C334"/>
    <mergeCell ref="C335:C340"/>
    <mergeCell ref="C341:C346"/>
    <mergeCell ref="C347:C352"/>
    <mergeCell ref="C293:C298"/>
    <mergeCell ref="C299:C304"/>
    <mergeCell ref="C305:C310"/>
    <mergeCell ref="D281:D286"/>
    <mergeCell ref="D287:D292"/>
    <mergeCell ref="D293:D298"/>
    <mergeCell ref="D299:D304"/>
    <mergeCell ref="D305:D310"/>
    <mergeCell ref="D251:D256"/>
    <mergeCell ref="D257:D262"/>
    <mergeCell ref="D263:D268"/>
    <mergeCell ref="D269:D274"/>
    <mergeCell ref="D275:D280"/>
    <mergeCell ref="D341:D346"/>
    <mergeCell ref="D347:D352"/>
    <mergeCell ref="D353:D358"/>
    <mergeCell ref="D359:D364"/>
    <mergeCell ref="D365:D370"/>
    <mergeCell ref="D311:D316"/>
    <mergeCell ref="D317:D322"/>
    <mergeCell ref="D323:D328"/>
    <mergeCell ref="D329:D334"/>
    <mergeCell ref="D335:D340"/>
  </mergeCells>
  <conditionalFormatting sqref="A3 O3:XFD5 A5:K5 L6:N6 Q6:XFD6 A7 O7:XFD370 A11 A14 A18:A21 A23 A29 A35 A41 A47 A53 A59 A65 A71 A77 A83 A89 A95 A101 A107 A113 A119 A125 A131 A137 A143 A149 A155 A161 A167 A173 A179 A185 A191 A197 A203 A209 A215 A221 A227 A233 A239 A245 A251 A257 A263 A269 A275 A281 A287 A293 A299 A305 A311 A317 A323 A329 A335 A341 A347 A353 A359 A365 A371:XFD1048576">
    <cfRule type="containsText" dxfId="131" priority="121" operator="containsText" text="ZONA RIESGO BAJA">
      <formula>NOT(ISERROR(SEARCH("ZONA RIESGO BAJA",A3)))</formula>
    </cfRule>
    <cfRule type="containsText" dxfId="130" priority="122" operator="containsText" text="ZONA RIESGO MODERADO">
      <formula>NOT(ISERROR(SEARCH("ZONA RIESGO MODERADO",A3)))</formula>
    </cfRule>
    <cfRule type="containsText" dxfId="129" priority="123" operator="containsText" text="ZONA RIESGO ALTO">
      <formula>NOT(ISERROR(SEARCH("ZONA RIESGO ALTO",A3)))</formula>
    </cfRule>
    <cfRule type="containsText" dxfId="128" priority="124" operator="containsText" text="ZONA RIESGO EXTREMO">
      <formula>NOT(ISERROR(SEARCH("ZONA RIESGO EXTREMO",A3)))</formula>
    </cfRule>
  </conditionalFormatting>
  <conditionalFormatting sqref="E7:E370 J7:J370">
    <cfRule type="cellIs" dxfId="127" priority="1" operator="equal">
      <formula>"Bajo"</formula>
    </cfRule>
    <cfRule type="cellIs" dxfId="126" priority="2" operator="equal">
      <formula>"Moderado"</formula>
    </cfRule>
    <cfRule type="cellIs" dxfId="125" priority="3" operator="equal">
      <formula>"Alto"</formula>
    </cfRule>
    <cfRule type="cellIs" dxfId="124" priority="4" operator="equal">
      <formula>"Extremo"</formula>
    </cfRule>
  </conditionalFormatting>
  <pageMargins left="0.70866141732283472" right="0.70866141732283472" top="0.74803149606299213" bottom="0.74803149606299213" header="0.31496062992125984" footer="0.31496062992125984"/>
  <pageSetup paperSize="9" scale="10" orientation="landscape" r:id="rId1"/>
  <headerFooter>
    <oddFooter>&amp;R&amp;G</oddFooter>
  </headerFooter>
  <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79"/>
  <sheetViews>
    <sheetView showGridLines="0" view="pageBreakPreview" zoomScale="70" zoomScaleNormal="10" zoomScaleSheetLayoutView="70" workbookViewId="0">
      <pane ySplit="7" topLeftCell="A8" activePane="bottomLeft" state="frozen"/>
      <selection pane="bottomLeft" activeCell="K72" sqref="K72"/>
    </sheetView>
  </sheetViews>
  <sheetFormatPr baseColWidth="10" defaultColWidth="11.42578125" defaultRowHeight="14.25" x14ac:dyDescent="0.25"/>
  <cols>
    <col min="1" max="1" width="21.42578125" style="119" customWidth="1"/>
    <col min="2" max="2" width="34" style="119" customWidth="1"/>
    <col min="3" max="3" width="26" style="119" customWidth="1"/>
    <col min="4" max="4" width="38.28515625" style="119" customWidth="1"/>
    <col min="5" max="5" width="59.85546875" style="119" customWidth="1"/>
    <col min="6" max="6" width="24.42578125" style="119" customWidth="1"/>
    <col min="7" max="7" width="30.85546875" style="119" customWidth="1"/>
    <col min="8" max="8" width="30" style="119" customWidth="1"/>
    <col min="9" max="9" width="26.28515625" style="119" customWidth="1"/>
    <col min="10" max="29" width="11.42578125" style="119" customWidth="1"/>
    <col min="30" max="30" width="8.140625" style="119" customWidth="1"/>
    <col min="31" max="35" width="32.28515625" style="119" customWidth="1"/>
    <col min="36" max="16377" width="11.42578125" style="119"/>
    <col min="16378" max="16384" width="25.42578125" style="119" customWidth="1"/>
  </cols>
  <sheetData>
    <row r="1" spans="1:9" s="69" customFormat="1" ht="111.75" customHeight="1" thickBot="1" x14ac:dyDescent="0.3">
      <c r="A1" s="616"/>
      <c r="B1" s="617"/>
      <c r="C1" s="618" t="s">
        <v>143</v>
      </c>
      <c r="D1" s="619"/>
      <c r="E1" s="619"/>
      <c r="F1" s="619"/>
      <c r="G1" s="619"/>
      <c r="H1" s="620"/>
      <c r="I1" s="312" t="s">
        <v>405</v>
      </c>
    </row>
    <row r="2" spans="1:9" s="116" customFormat="1" ht="15.75" thickBot="1" x14ac:dyDescent="0.25">
      <c r="A2" s="113"/>
      <c r="B2" s="113"/>
      <c r="C2" s="114"/>
      <c r="D2" s="115"/>
      <c r="G2" s="117"/>
      <c r="H2" s="117"/>
      <c r="I2" s="117"/>
    </row>
    <row r="3" spans="1:9" ht="27" customHeight="1" x14ac:dyDescent="0.25">
      <c r="A3" s="313" t="s">
        <v>222</v>
      </c>
      <c r="B3" s="612"/>
      <c r="C3" s="612"/>
      <c r="D3" s="612"/>
      <c r="E3" s="612"/>
      <c r="F3" s="612"/>
      <c r="G3" s="612"/>
      <c r="H3" s="612"/>
      <c r="I3" s="613"/>
    </row>
    <row r="4" spans="1:9" ht="30" x14ac:dyDescent="0.25">
      <c r="A4" s="314" t="s">
        <v>223</v>
      </c>
      <c r="B4" s="614"/>
      <c r="C4" s="614"/>
      <c r="D4" s="614"/>
      <c r="E4" s="614"/>
      <c r="F4" s="614"/>
      <c r="G4" s="614"/>
      <c r="H4" s="614"/>
      <c r="I4" s="615"/>
    </row>
    <row r="5" spans="1:9" ht="15" x14ac:dyDescent="0.25">
      <c r="A5" s="315"/>
      <c r="B5" s="316"/>
      <c r="C5" s="316"/>
      <c r="D5" s="317"/>
      <c r="E5" s="318"/>
      <c r="F5" s="319"/>
      <c r="G5" s="318"/>
      <c r="I5" s="320"/>
    </row>
    <row r="6" spans="1:9" ht="41.1" customHeight="1" x14ac:dyDescent="0.25">
      <c r="A6" s="321" t="s">
        <v>224</v>
      </c>
      <c r="B6" s="322"/>
      <c r="C6" s="121" t="s">
        <v>225</v>
      </c>
      <c r="D6" s="121" t="s">
        <v>226</v>
      </c>
      <c r="E6" s="322"/>
      <c r="F6" s="610" t="s">
        <v>227</v>
      </c>
      <c r="G6" s="611"/>
      <c r="H6" s="323"/>
      <c r="I6" s="324"/>
    </row>
    <row r="7" spans="1:9" ht="42" customHeight="1" x14ac:dyDescent="0.25">
      <c r="A7" s="314" t="s">
        <v>159</v>
      </c>
      <c r="B7" s="118" t="s">
        <v>160</v>
      </c>
      <c r="C7" s="118" t="s">
        <v>228</v>
      </c>
      <c r="D7" s="118" t="s">
        <v>163</v>
      </c>
      <c r="E7" s="118" t="s">
        <v>165</v>
      </c>
      <c r="F7" s="122" t="s">
        <v>229</v>
      </c>
      <c r="G7" s="122" t="s">
        <v>230</v>
      </c>
      <c r="H7" s="122" t="s">
        <v>231</v>
      </c>
      <c r="I7" s="325" t="s">
        <v>168</v>
      </c>
    </row>
    <row r="8" spans="1:9" s="124" customFormat="1" ht="198.75" customHeight="1" x14ac:dyDescent="0.25">
      <c r="A8" s="488" t="s">
        <v>419</v>
      </c>
      <c r="B8" s="310" t="s">
        <v>420</v>
      </c>
      <c r="C8" s="310" t="s">
        <v>421</v>
      </c>
      <c r="D8" s="310" t="s">
        <v>422</v>
      </c>
      <c r="E8" s="489" t="str">
        <f>+CONCATENATE(B8," ",C8," ",D8)</f>
        <v xml:space="preserve">Posibilidad de afectación reputacional  por quejas o denuncias de ciudadanos o grupos de valor debido a la extemporánea o imprecisa 
orientación a los usuarios en las casas de justicia. </v>
      </c>
      <c r="F8" s="311" t="s">
        <v>423</v>
      </c>
      <c r="G8" s="311" t="s">
        <v>424</v>
      </c>
      <c r="H8" s="123" t="str">
        <f>+IF(F8='[3]11 FORMULAS'!$B$4,'[3]11 FORMULAS'!$C$4,IF(F8='[3]11 FORMULAS'!$B$6,'[3]11 FORMULAS'!$C$6,IF(F8='[3]11 FORMULAS'!$B$8,'[3]11 FORMULAS'!$C$8,IF(F8='[3]11 FORMULAS'!$B$10,'[3]11 FORMULAS'!$C$10,""))))</f>
        <v>Procesos</v>
      </c>
      <c r="I8" s="490" t="str">
        <f t="shared" ref="I8:I70" si="0">IF(G8="","",IF(G8=H8,G8,G8))</f>
        <v>Procesos</v>
      </c>
    </row>
    <row r="9" spans="1:9" s="124" customFormat="1" ht="198.75" customHeight="1" x14ac:dyDescent="0.25">
      <c r="A9" s="488" t="s">
        <v>425</v>
      </c>
      <c r="B9" s="310" t="s">
        <v>420</v>
      </c>
      <c r="C9" s="310" t="s">
        <v>426</v>
      </c>
      <c r="D9" s="310" t="s">
        <v>427</v>
      </c>
      <c r="E9" s="489" t="str">
        <f t="shared" ref="E9:E71" si="1">+CONCATENATE(B9," ",C9," ",D9)</f>
        <v>Posibilidad de afectación reputacional por la imposibilidad de garantizar la adecuada atención de usuarios en los equipamientos de Justicia de forma presencial y virtual debido a la desvinculación de entidades operadoras al programa de casas de justicia</v>
      </c>
      <c r="F9" s="311" t="s">
        <v>423</v>
      </c>
      <c r="G9" s="311" t="s">
        <v>424</v>
      </c>
      <c r="H9" s="123" t="str">
        <f>+IF(F9='[3]11 FORMULAS'!$B$4,'[3]11 FORMULAS'!$C$4,IF(F9='[3]11 FORMULAS'!$B$6,'[3]11 FORMULAS'!$C$6,IF(F9='[3]11 FORMULAS'!$B$8,'[3]11 FORMULAS'!$C$8,IF(F9='[3]11 FORMULAS'!$B$10,'[3]11 FORMULAS'!$C$10,""))))</f>
        <v>Procesos</v>
      </c>
      <c r="I9" s="490" t="str">
        <f t="shared" si="0"/>
        <v>Procesos</v>
      </c>
    </row>
    <row r="10" spans="1:9" ht="198.75" customHeight="1" x14ac:dyDescent="0.25">
      <c r="A10" s="488" t="s">
        <v>428</v>
      </c>
      <c r="B10" s="310" t="s">
        <v>420</v>
      </c>
      <c r="C10" s="310" t="s">
        <v>429</v>
      </c>
      <c r="D10" s="310" t="s">
        <v>430</v>
      </c>
      <c r="E10" s="489" t="str">
        <f>+CONCATENATE(B10," ",C10," ",D10)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F10" s="311" t="s">
        <v>423</v>
      </c>
      <c r="G10" s="311" t="s">
        <v>424</v>
      </c>
      <c r="H10" s="123" t="str">
        <f>+IF(F10='[3]11 FORMULAS'!$B$4,'[3]11 FORMULAS'!$C$4,IF(F10='[3]11 FORMULAS'!$B$6,'[3]11 FORMULAS'!$C$6,IF(F10='[3]11 FORMULAS'!$B$8,'[3]11 FORMULAS'!$C$8,IF(F10='[3]11 FORMULAS'!$B$10,'[3]11 FORMULAS'!$C$10,""))))</f>
        <v>Procesos</v>
      </c>
      <c r="I10" s="490" t="str">
        <f t="shared" si="0"/>
        <v>Procesos</v>
      </c>
    </row>
    <row r="11" spans="1:9" ht="198.75" customHeight="1" x14ac:dyDescent="0.25">
      <c r="A11" s="488" t="s">
        <v>431</v>
      </c>
      <c r="B11" s="310" t="s">
        <v>432</v>
      </c>
      <c r="C11" s="310" t="s">
        <v>433</v>
      </c>
      <c r="D11" s="310" t="s">
        <v>434</v>
      </c>
      <c r="E11" s="489" t="str">
        <f t="shared" ref="E11:E12" si="2">+CONCATENATE(B11," ",C11," ",D11)</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F11" s="311" t="s">
        <v>423</v>
      </c>
      <c r="G11" s="311" t="s">
        <v>424</v>
      </c>
      <c r="H11" s="123" t="str">
        <f>+IF(F11='[3]11 FORMULAS'!$B$4,'[3]11 FORMULAS'!$C$4,IF(F11='[3]11 FORMULAS'!$B$6,'[3]11 FORMULAS'!$C$6,IF(F11='[3]11 FORMULAS'!$B$8,'[3]11 FORMULAS'!$C$8,IF(F11='[3]11 FORMULAS'!$B$10,'[3]11 FORMULAS'!$C$10,""))))</f>
        <v>Procesos</v>
      </c>
      <c r="I11" s="490" t="str">
        <f t="shared" si="0"/>
        <v>Procesos</v>
      </c>
    </row>
    <row r="12" spans="1:9" ht="198.75" customHeight="1" x14ac:dyDescent="0.25">
      <c r="A12" s="488" t="s">
        <v>435</v>
      </c>
      <c r="B12" s="310" t="s">
        <v>420</v>
      </c>
      <c r="C12" s="310" t="s">
        <v>436</v>
      </c>
      <c r="D12" s="310" t="s">
        <v>437</v>
      </c>
      <c r="E12" s="489" t="str">
        <f t="shared" si="2"/>
        <v>Posibilidad de afectación reputacional por una queja de un grupo de valor debido a fallas en la calidad en la prestación del servicio  de atención en el programa Distrital de Justicia Juvenil Restaurativa</v>
      </c>
      <c r="F12" s="311" t="s">
        <v>423</v>
      </c>
      <c r="G12" s="311" t="s">
        <v>424</v>
      </c>
      <c r="H12" s="123" t="str">
        <f>+IF(F12='[3]11 FORMULAS'!$B$4,'[3]11 FORMULAS'!$C$4,IF(F12='[3]11 FORMULAS'!$B$6,'[3]11 FORMULAS'!$C$6,IF(F12='[3]11 FORMULAS'!$B$8,'[3]11 FORMULAS'!$C$8,IF(F12='[3]11 FORMULAS'!$B$10,'[3]11 FORMULAS'!$C$10,""))))</f>
        <v>Procesos</v>
      </c>
      <c r="I12" s="490" t="str">
        <f t="shared" si="0"/>
        <v>Procesos</v>
      </c>
    </row>
    <row r="13" spans="1:9" ht="198.75" customHeight="1" x14ac:dyDescent="0.25">
      <c r="A13" s="488" t="s">
        <v>438</v>
      </c>
      <c r="B13" s="310" t="s">
        <v>420</v>
      </c>
      <c r="C13" s="310" t="s">
        <v>436</v>
      </c>
      <c r="D13" s="310" t="s">
        <v>439</v>
      </c>
      <c r="E13" s="489" t="str">
        <f t="shared" si="1"/>
        <v>Posibilidad de afectación reputacional por una queja de un grupo de valor debido a falta de seguimiento en las actividades del PTI (Plan de Trabajo individual)</v>
      </c>
      <c r="F13" s="311" t="s">
        <v>423</v>
      </c>
      <c r="G13" s="311" t="s">
        <v>424</v>
      </c>
      <c r="H13" s="123" t="str">
        <f>+IF(F13='[3]11 FORMULAS'!$B$4,'[3]11 FORMULAS'!$C$4,IF(F13='[3]11 FORMULAS'!$B$6,'[3]11 FORMULAS'!$C$6,IF(F13='[3]11 FORMULAS'!$B$8,'[3]11 FORMULAS'!$C$8,IF(F13='[3]11 FORMULAS'!$B$10,'[3]11 FORMULAS'!$C$10,""))))</f>
        <v>Procesos</v>
      </c>
      <c r="I13" s="490" t="str">
        <f t="shared" si="0"/>
        <v>Procesos</v>
      </c>
    </row>
    <row r="14" spans="1:9" ht="198.75" customHeight="1" x14ac:dyDescent="0.25">
      <c r="A14" s="488" t="s">
        <v>440</v>
      </c>
      <c r="B14" s="310" t="s">
        <v>420</v>
      </c>
      <c r="C14" s="310" t="s">
        <v>441</v>
      </c>
      <c r="D14" s="310" t="s">
        <v>442</v>
      </c>
      <c r="E14" s="489" t="str">
        <f t="shared" si="1"/>
        <v>Posibilidad de afectación reputacional por sanciones de entes de control, autoridades judiciales y rectores de política a debido a falta de seguimiento y control periódico a los tiempos de respuesta de PQRSDF.</v>
      </c>
      <c r="F14" s="311" t="s">
        <v>423</v>
      </c>
      <c r="G14" s="311" t="s">
        <v>424</v>
      </c>
      <c r="H14" s="123" t="str">
        <f>+IF(F14='[3]11 FORMULAS'!$B$4,'[3]11 FORMULAS'!$C$4,IF(F14='[3]11 FORMULAS'!$B$6,'[3]11 FORMULAS'!$C$6,IF(F14='[3]11 FORMULAS'!$B$8,'[3]11 FORMULAS'!$C$8,IF(F14='[3]11 FORMULAS'!$B$10,'[3]11 FORMULAS'!$C$10,""))))</f>
        <v>Procesos</v>
      </c>
      <c r="I14" s="490" t="str">
        <f t="shared" si="0"/>
        <v>Procesos</v>
      </c>
    </row>
    <row r="15" spans="1:9" s="125" customFormat="1" ht="198.75" customHeight="1" x14ac:dyDescent="0.25">
      <c r="A15" s="488" t="s">
        <v>443</v>
      </c>
      <c r="B15" s="310" t="s">
        <v>444</v>
      </c>
      <c r="C15" s="310" t="s">
        <v>445</v>
      </c>
      <c r="D15" s="310" t="s">
        <v>446</v>
      </c>
      <c r="E15" s="489" t="str">
        <f t="shared" si="1"/>
        <v>Posibilidad de afectación reputacional y económica por demandas de parte de los particulares o vencimiento de los términos debido a procesos disciplinarios desarrollados y fallados sin cumplir con los parámetros de ley.</v>
      </c>
      <c r="F15" s="311" t="s">
        <v>423</v>
      </c>
      <c r="G15" s="311" t="s">
        <v>424</v>
      </c>
      <c r="H15" s="123" t="str">
        <f>+IF(F15='[3]11 FORMULAS'!$B$4,'[3]11 FORMULAS'!$C$4,IF(F15='[3]11 FORMULAS'!$B$6,'[3]11 FORMULAS'!$C$6,IF(F15='[3]11 FORMULAS'!$B$8,'[3]11 FORMULAS'!$C$8,IF(F15='[3]11 FORMULAS'!$B$10,'[3]11 FORMULAS'!$C$10,""))))</f>
        <v>Procesos</v>
      </c>
      <c r="I15" s="490" t="str">
        <f t="shared" si="0"/>
        <v>Procesos</v>
      </c>
    </row>
    <row r="16" spans="1:9" s="125" customFormat="1" ht="198.75" customHeight="1" x14ac:dyDescent="0.25">
      <c r="A16" s="488" t="s">
        <v>447</v>
      </c>
      <c r="B16" s="310" t="s">
        <v>420</v>
      </c>
      <c r="C16" s="310" t="s">
        <v>448</v>
      </c>
      <c r="D16" s="310" t="s">
        <v>449</v>
      </c>
      <c r="E16" s="489" t="str">
        <f t="shared" si="1"/>
        <v>Posibilidad de afectación reputacional por sanciones de entes de control y/o quejas de un grupo de valor  debido a otorgar visto bueno a solicitudes de Certificado de Disponibilidad Presupuestal - CDP de los proyectos de inversion sin el lleno de requisitos</v>
      </c>
      <c r="F16" s="311" t="s">
        <v>423</v>
      </c>
      <c r="G16" s="311" t="s">
        <v>424</v>
      </c>
      <c r="H16" s="123" t="str">
        <f>+IF(F16='[3]11 FORMULAS'!$B$4,'[3]11 FORMULAS'!$C$4,IF(F16='[3]11 FORMULAS'!$B$6,'[3]11 FORMULAS'!$C$6,IF(F16='[3]11 FORMULAS'!$B$8,'[3]11 FORMULAS'!$C$8,IF(F16='[3]11 FORMULAS'!$B$10,'[3]11 FORMULAS'!$C$10,""))))</f>
        <v>Procesos</v>
      </c>
      <c r="I16" s="490" t="str">
        <f t="shared" si="0"/>
        <v>Procesos</v>
      </c>
    </row>
    <row r="17" spans="1:9" s="125" customFormat="1" ht="198.75" customHeight="1" x14ac:dyDescent="0.25">
      <c r="A17" s="488" t="s">
        <v>450</v>
      </c>
      <c r="B17" s="310" t="s">
        <v>420</v>
      </c>
      <c r="C17" s="310" t="s">
        <v>451</v>
      </c>
      <c r="D17" s="310" t="s">
        <v>452</v>
      </c>
      <c r="E17" s="489" t="str">
        <f t="shared" si="1"/>
        <v>Posibilidad de afectación reputacional por sanciones de entes de control debido a falencias en la Calidad de la información  sobre la ejecucion de los proyectos de inversion.</v>
      </c>
      <c r="F17" s="311" t="s">
        <v>423</v>
      </c>
      <c r="G17" s="311" t="s">
        <v>424</v>
      </c>
      <c r="H17" s="123" t="str">
        <f>+IF(F17='[3]11 FORMULAS'!$B$4,'[3]11 FORMULAS'!$C$4,IF(F17='[3]11 FORMULAS'!$B$6,'[3]11 FORMULAS'!$C$6,IF(F17='[3]11 FORMULAS'!$B$8,'[3]11 FORMULAS'!$C$8,IF(F17='[3]11 FORMULAS'!$B$10,'[3]11 FORMULAS'!$C$10,""))))</f>
        <v>Procesos</v>
      </c>
      <c r="I17" s="490" t="str">
        <f t="shared" si="0"/>
        <v>Procesos</v>
      </c>
    </row>
    <row r="18" spans="1:9" s="125" customFormat="1" ht="198.75" customHeight="1" x14ac:dyDescent="0.25">
      <c r="A18" s="488" t="s">
        <v>453</v>
      </c>
      <c r="B18" s="310" t="s">
        <v>454</v>
      </c>
      <c r="C18" s="310" t="s">
        <v>455</v>
      </c>
      <c r="D18" s="310" t="s">
        <v>456</v>
      </c>
      <c r="E18" s="489" t="str">
        <f t="shared" si="1"/>
        <v>Posibilidad de afectación Económica y Reputacional por sanciones de netes de control o hallazgos de auditorias o de la autoridad ambiental debido al incumplimiento de lineamientos normativos ambientales aplicables.</v>
      </c>
      <c r="F18" s="311" t="s">
        <v>423</v>
      </c>
      <c r="G18" s="311" t="s">
        <v>424</v>
      </c>
      <c r="H18" s="123" t="str">
        <f>+IF(F18='[3]11 FORMULAS'!$B$4,'[3]11 FORMULAS'!$C$4,IF(F18='[3]11 FORMULAS'!$B$6,'[3]11 FORMULAS'!$C$6,IF(F18='[3]11 FORMULAS'!$B$8,'[3]11 FORMULAS'!$C$8,IF(F18='[3]11 FORMULAS'!$B$10,'[3]11 FORMULAS'!$C$10,""))))</f>
        <v>Procesos</v>
      </c>
      <c r="I18" s="490" t="str">
        <f t="shared" si="0"/>
        <v>Procesos</v>
      </c>
    </row>
    <row r="19" spans="1:9" s="125" customFormat="1" ht="198.75" customHeight="1" x14ac:dyDescent="0.25">
      <c r="A19" s="488" t="s">
        <v>457</v>
      </c>
      <c r="B19" s="310" t="s">
        <v>420</v>
      </c>
      <c r="C19" s="310" t="s">
        <v>458</v>
      </c>
      <c r="D19" s="310" t="s">
        <v>459</v>
      </c>
      <c r="E19" s="489" t="str">
        <f t="shared" si="1"/>
        <v>Posibilidad de afectación reputacional por queja de un grupo de valor debido a fallas en la implementación del modelo integrado de planeación y gestión MIPG.</v>
      </c>
      <c r="F19" s="311" t="s">
        <v>423</v>
      </c>
      <c r="G19" s="311" t="s">
        <v>424</v>
      </c>
      <c r="H19" s="123" t="str">
        <f>+IF(F19='[3]11 FORMULAS'!$B$4,'[3]11 FORMULAS'!$C$4,IF(F19='[3]11 FORMULAS'!$B$6,'[3]11 FORMULAS'!$C$6,IF(F19='[3]11 FORMULAS'!$B$8,'[3]11 FORMULAS'!$C$8,IF(F19='[3]11 FORMULAS'!$B$10,'[3]11 FORMULAS'!$C$10,""))))</f>
        <v>Procesos</v>
      </c>
      <c r="I19" s="490" t="str">
        <f t="shared" si="0"/>
        <v>Procesos</v>
      </c>
    </row>
    <row r="20" spans="1:9" s="125" customFormat="1" ht="198.75" customHeight="1" x14ac:dyDescent="0.25">
      <c r="A20" s="488" t="s">
        <v>460</v>
      </c>
      <c r="B20" s="310" t="s">
        <v>420</v>
      </c>
      <c r="C20" s="310" t="s">
        <v>448</v>
      </c>
      <c r="D20" s="310" t="s">
        <v>461</v>
      </c>
      <c r="E20" s="489" t="str">
        <f t="shared" si="1"/>
        <v xml:space="preserve">Posibilidad de afectación reputacional por sanciones de entes de control y/o quejas de un grupo de valor  debido a  publicación no autorizada que genere desinformación en la opinión pública	</v>
      </c>
      <c r="F20" s="311" t="s">
        <v>423</v>
      </c>
      <c r="G20" s="311" t="s">
        <v>424</v>
      </c>
      <c r="H20" s="123" t="str">
        <f>+IF(F20='[3]11 FORMULAS'!$B$4,'[3]11 FORMULAS'!$C$4,IF(F20='[3]11 FORMULAS'!$B$6,'[3]11 FORMULAS'!$C$6,IF(F20='[3]11 FORMULAS'!$B$8,'[3]11 FORMULAS'!$C$8,IF(F20='[3]11 FORMULAS'!$B$10,'[3]11 FORMULAS'!$C$10,""))))</f>
        <v>Procesos</v>
      </c>
      <c r="I20" s="490" t="str">
        <f t="shared" si="0"/>
        <v>Procesos</v>
      </c>
    </row>
    <row r="21" spans="1:9" s="125" customFormat="1" ht="198.75" customHeight="1" x14ac:dyDescent="0.25">
      <c r="A21" s="488" t="s">
        <v>462</v>
      </c>
      <c r="B21" s="310" t="s">
        <v>444</v>
      </c>
      <c r="C21" s="310" t="s">
        <v>463</v>
      </c>
      <c r="D21" s="310" t="s">
        <v>464</v>
      </c>
      <c r="E21" s="489" t="str">
        <f t="shared" si="1"/>
        <v>Posibilidad de afectación reputacional y económica por sanciones o multas de entes de control. 
o por demandas, tutelas, derechos de petición debido a la falla total o parcial en el servicio de atención de la línea de Seguridad y Emergencias 123.</v>
      </c>
      <c r="F21" s="311" t="s">
        <v>423</v>
      </c>
      <c r="G21" s="311" t="s">
        <v>424</v>
      </c>
      <c r="H21" s="123" t="str">
        <f>+IF(F21='[3]11 FORMULAS'!$B$4,'[3]11 FORMULAS'!$C$4,IF(F21='[3]11 FORMULAS'!$B$6,'[3]11 FORMULAS'!$C$6,IF(F21='[3]11 FORMULAS'!$B$8,'[3]11 FORMULAS'!$C$8,IF(F21='[3]11 FORMULAS'!$B$10,'[3]11 FORMULAS'!$C$10,""))))</f>
        <v>Procesos</v>
      </c>
      <c r="I21" s="490" t="str">
        <f t="shared" si="0"/>
        <v>Procesos</v>
      </c>
    </row>
    <row r="22" spans="1:9" s="125" customFormat="1" ht="198.75" customHeight="1" x14ac:dyDescent="0.25">
      <c r="A22" s="488" t="s">
        <v>465</v>
      </c>
      <c r="B22" s="310" t="s">
        <v>444</v>
      </c>
      <c r="C22" s="310" t="s">
        <v>463</v>
      </c>
      <c r="D22" s="310" t="s">
        <v>466</v>
      </c>
      <c r="E22" s="489" t="str">
        <f t="shared" si="1"/>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F22" s="311" t="s">
        <v>423</v>
      </c>
      <c r="G22" s="311" t="s">
        <v>424</v>
      </c>
      <c r="H22" s="123" t="str">
        <f>+IF(F22='[3]11 FORMULAS'!$B$4,'[3]11 FORMULAS'!$C$4,IF(F22='[3]11 FORMULAS'!$B$6,'[3]11 FORMULAS'!$C$6,IF(F22='[3]11 FORMULAS'!$B$8,'[3]11 FORMULAS'!$C$8,IF(F22='[3]11 FORMULAS'!$B$10,'[3]11 FORMULAS'!$C$10,""))))</f>
        <v>Procesos</v>
      </c>
      <c r="I22" s="490" t="str">
        <f t="shared" si="0"/>
        <v>Procesos</v>
      </c>
    </row>
    <row r="23" spans="1:9" s="125" customFormat="1" ht="198.75" customHeight="1" x14ac:dyDescent="0.25">
      <c r="A23" s="488" t="s">
        <v>467</v>
      </c>
      <c r="B23" s="310" t="s">
        <v>444</v>
      </c>
      <c r="C23" s="310" t="s">
        <v>463</v>
      </c>
      <c r="D23" s="310" t="s">
        <v>468</v>
      </c>
      <c r="E23" s="489" t="str">
        <f t="shared" si="1"/>
        <v>Posibilidad de afectación reputacional y económica por sanciones o multas de entes de control. 
o por demandas, tutelas, derechos de petición debido a la afectación de personas, bienes o recursos por servicio o atención inadecuada de incidentes desde el NUSE 123.</v>
      </c>
      <c r="F23" s="311" t="s">
        <v>423</v>
      </c>
      <c r="G23" s="311" t="s">
        <v>424</v>
      </c>
      <c r="H23" s="123" t="str">
        <f>+IF(F23='[3]11 FORMULAS'!$B$4,'[3]11 FORMULAS'!$C$4,IF(F23='[3]11 FORMULAS'!$B$6,'[3]11 FORMULAS'!$C$6,IF(F23='[3]11 FORMULAS'!$B$8,'[3]11 FORMULAS'!$C$8,IF(F23='[3]11 FORMULAS'!$B$10,'[3]11 FORMULAS'!$C$10,""))))</f>
        <v>Procesos</v>
      </c>
      <c r="I23" s="490" t="str">
        <f t="shared" si="0"/>
        <v>Procesos</v>
      </c>
    </row>
    <row r="24" spans="1:9" s="125" customFormat="1" ht="198.75" customHeight="1" x14ac:dyDescent="0.25">
      <c r="A24" s="488" t="s">
        <v>469</v>
      </c>
      <c r="B24" s="310" t="s">
        <v>420</v>
      </c>
      <c r="C24" s="310" t="s">
        <v>470</v>
      </c>
      <c r="D24" s="310" t="s">
        <v>606</v>
      </c>
      <c r="E24" s="489" t="str">
        <f t="shared" si="1"/>
        <v xml:space="preserve">Posibilidad de afectación reputacional  por pérdida 
total o parcial  de documentos debido al incumplimiento de directrices establecidas por la dirección de Recursos Físicos y gestión Documental, por parte de los servidores y/o contratistas de la entidad. </v>
      </c>
      <c r="F24" s="311" t="s">
        <v>423</v>
      </c>
      <c r="G24" s="311" t="s">
        <v>424</v>
      </c>
      <c r="H24" s="123" t="str">
        <f>+IF(F24='[3]11 FORMULAS'!$B$4,'[3]11 FORMULAS'!$C$4,IF(F24='[3]11 FORMULAS'!$B$6,'[3]11 FORMULAS'!$C$6,IF(F24='[3]11 FORMULAS'!$B$8,'[3]11 FORMULAS'!$C$8,IF(F24='[3]11 FORMULAS'!$B$10,'[3]11 FORMULAS'!$C$10,""))))</f>
        <v>Procesos</v>
      </c>
      <c r="I24" s="490" t="str">
        <f t="shared" si="0"/>
        <v>Procesos</v>
      </c>
    </row>
    <row r="25" spans="1:9" s="125" customFormat="1" ht="198.75" customHeight="1" x14ac:dyDescent="0.25">
      <c r="A25" s="488" t="s">
        <v>471</v>
      </c>
      <c r="B25" s="310" t="s">
        <v>420</v>
      </c>
      <c r="C25" s="310" t="s">
        <v>472</v>
      </c>
      <c r="D25" s="310" t="s">
        <v>607</v>
      </c>
      <c r="E25" s="489" t="str">
        <f t="shared" si="1"/>
        <v>Posibilidad de afectación reputacional por perdida 
y/o desaparición de los bienes al servicio de la 
Entidad debido al incumplimiento de directrices 
establecidas por el proceso de Recursos Físicos y documental por parte de los servidores y/o contratistas de la entidad</v>
      </c>
      <c r="F25" s="311" t="s">
        <v>423</v>
      </c>
      <c r="G25" s="311" t="s">
        <v>424</v>
      </c>
      <c r="H25" s="123" t="str">
        <f>+IF(F25='[3]11 FORMULAS'!$B$4,'[3]11 FORMULAS'!$C$4,IF(F25='[3]11 FORMULAS'!$B$6,'[3]11 FORMULAS'!$C$6,IF(F25='[3]11 FORMULAS'!$B$8,'[3]11 FORMULAS'!$C$8,IF(F25='[3]11 FORMULAS'!$B$10,'[3]11 FORMULAS'!$C$10,""))))</f>
        <v>Procesos</v>
      </c>
      <c r="I25" s="490" t="str">
        <f t="shared" si="0"/>
        <v>Procesos</v>
      </c>
    </row>
    <row r="26" spans="1:9" s="125" customFormat="1" ht="198.75" customHeight="1" x14ac:dyDescent="0.25">
      <c r="A26" s="488" t="s">
        <v>473</v>
      </c>
      <c r="B26" s="310" t="s">
        <v>432</v>
      </c>
      <c r="C26" s="310" t="s">
        <v>474</v>
      </c>
      <c r="D26" s="310" t="s">
        <v>475</v>
      </c>
      <c r="E26" s="489" t="str">
        <f t="shared" si="1"/>
        <v>Posibilidad de afectación económica por sanciones de entes de control  o por la adquisicion de bienes y/o servicios tecnologicos debido a debilidades en la identificación de las especificaciones tecnicas</v>
      </c>
      <c r="F26" s="311" t="s">
        <v>423</v>
      </c>
      <c r="G26" s="311" t="s">
        <v>424</v>
      </c>
      <c r="H26" s="123" t="str">
        <f>+IF(F26='[3]11 FORMULAS'!$B$4,'[3]11 FORMULAS'!$C$4,IF(F26='[3]11 FORMULAS'!$B$6,'[3]11 FORMULAS'!$C$6,IF(F26='[3]11 FORMULAS'!$B$8,'[3]11 FORMULAS'!$C$8,IF(F26='[3]11 FORMULAS'!$B$10,'[3]11 FORMULAS'!$C$10,""))))</f>
        <v>Procesos</v>
      </c>
      <c r="I26" s="490" t="str">
        <f t="shared" si="0"/>
        <v>Procesos</v>
      </c>
    </row>
    <row r="27" spans="1:9" s="125" customFormat="1" ht="198.75" customHeight="1" x14ac:dyDescent="0.25">
      <c r="A27" s="488" t="s">
        <v>476</v>
      </c>
      <c r="B27" s="310" t="s">
        <v>444</v>
      </c>
      <c r="C27" s="310" t="s">
        <v>477</v>
      </c>
      <c r="D27" s="310" t="s">
        <v>478</v>
      </c>
      <c r="E27" s="489" t="str">
        <f t="shared" si="1"/>
        <v>Posibilidad de afectación reputacional y económica por multas o sanciones de entes de control debido a deficiencias en la supervision a la ejecución contractual de la dirección</v>
      </c>
      <c r="F27" s="311" t="s">
        <v>423</v>
      </c>
      <c r="G27" s="311" t="s">
        <v>424</v>
      </c>
      <c r="H27" s="123" t="str">
        <f>+IF(F27='[3]11 FORMULAS'!$B$4,'[3]11 FORMULAS'!$C$4,IF(F27='[3]11 FORMULAS'!$B$6,'[3]11 FORMULAS'!$C$6,IF(F27='[3]11 FORMULAS'!$B$8,'[3]11 FORMULAS'!$C$8,IF(F27='[3]11 FORMULAS'!$B$10,'[3]11 FORMULAS'!$C$10,""))))</f>
        <v>Procesos</v>
      </c>
      <c r="I27" s="490" t="str">
        <f t="shared" si="0"/>
        <v>Procesos</v>
      </c>
    </row>
    <row r="28" spans="1:9" ht="198.75" customHeight="1" x14ac:dyDescent="0.25">
      <c r="A28" s="488" t="s">
        <v>479</v>
      </c>
      <c r="B28" s="310" t="s">
        <v>420</v>
      </c>
      <c r="C28" s="310" t="s">
        <v>480</v>
      </c>
      <c r="D28" s="310" t="s">
        <v>481</v>
      </c>
      <c r="E28" s="489" t="str">
        <f t="shared" si="1"/>
        <v>Posibilidad de afectación reputacional  por sanciones de un ente de control debido a limitaciones en la capacidad de la infraestructura tecnológica que soporta las  soluciones tecnológicas requeridas para el funcionamiento en la SDSCJ.</v>
      </c>
      <c r="F28" s="311" t="s">
        <v>423</v>
      </c>
      <c r="G28" s="311" t="s">
        <v>424</v>
      </c>
      <c r="H28" s="123" t="str">
        <f>+IF(F28='[3]11 FORMULAS'!$B$4,'[3]11 FORMULAS'!$C$4,IF(F28='[3]11 FORMULAS'!$B$6,'[3]11 FORMULAS'!$C$6,IF(F28='[3]11 FORMULAS'!$B$8,'[3]11 FORMULAS'!$C$8,IF(F28='[3]11 FORMULAS'!$B$10,'[3]11 FORMULAS'!$C$10,""))))</f>
        <v>Procesos</v>
      </c>
      <c r="I28" s="490" t="str">
        <f t="shared" si="0"/>
        <v>Procesos</v>
      </c>
    </row>
    <row r="29" spans="1:9" ht="198.75" customHeight="1" x14ac:dyDescent="0.25">
      <c r="A29" s="488" t="s">
        <v>482</v>
      </c>
      <c r="B29" s="310" t="s">
        <v>444</v>
      </c>
      <c r="C29" s="310" t="s">
        <v>483</v>
      </c>
      <c r="D29" s="310" t="s">
        <v>484</v>
      </c>
      <c r="E29" s="489" t="str">
        <f t="shared" si="1"/>
        <v>Posibilidad de afectación reputacional y económica por quejas de grupos de valor asociadas al incumplimiento en la atención de requerimientos(solicitudes e incidentes) 
de TI, debido a la insuficiente determinación y aplicación de acuerdos de niveles de servicio con los proveedores.</v>
      </c>
      <c r="F29" s="311" t="s">
        <v>423</v>
      </c>
      <c r="G29" s="311" t="s">
        <v>424</v>
      </c>
      <c r="H29" s="123" t="str">
        <f>+IF(F29='[3]11 FORMULAS'!$B$4,'[3]11 FORMULAS'!$C$4,IF(F29='[3]11 FORMULAS'!$B$6,'[3]11 FORMULAS'!$C$6,IF(F29='[3]11 FORMULAS'!$B$8,'[3]11 FORMULAS'!$C$8,IF(F29='[3]11 FORMULAS'!$B$10,'[3]11 FORMULAS'!$C$10,""))))</f>
        <v>Procesos</v>
      </c>
      <c r="I29" s="490" t="str">
        <f t="shared" si="0"/>
        <v>Procesos</v>
      </c>
    </row>
    <row r="30" spans="1:9" ht="198.75" customHeight="1" x14ac:dyDescent="0.25">
      <c r="A30" s="488" t="s">
        <v>485</v>
      </c>
      <c r="B30" s="310" t="s">
        <v>444</v>
      </c>
      <c r="C30" s="310" t="s">
        <v>486</v>
      </c>
      <c r="D30" s="310" t="s">
        <v>487</v>
      </c>
      <c r="E30" s="489" t="str">
        <f t="shared" si="1"/>
        <v>Posibilidad de afectación reputacional y económica  por quejas de grupos de valor asociadas al uso inadecuado de las herramientas y servicios tecnológicos por parte de los colaboradores,  debido a la insuficiente determinación y aplicación de actividades sobre uso y apropiación de las soluciones tecnológicas.</v>
      </c>
      <c r="F30" s="311" t="s">
        <v>423</v>
      </c>
      <c r="G30" s="311" t="s">
        <v>424</v>
      </c>
      <c r="H30" s="123" t="str">
        <f>+IF(F30='[3]11 FORMULAS'!$B$4,'[3]11 FORMULAS'!$C$4,IF(F30='[3]11 FORMULAS'!$B$6,'[3]11 FORMULAS'!$C$6,IF(F30='[3]11 FORMULAS'!$B$8,'[3]11 FORMULAS'!$C$8,IF(F30='[3]11 FORMULAS'!$B$10,'[3]11 FORMULAS'!$C$10,""))))</f>
        <v>Procesos</v>
      </c>
      <c r="I30" s="490" t="str">
        <f t="shared" si="0"/>
        <v>Procesos</v>
      </c>
    </row>
    <row r="31" spans="1:9" ht="198.75" customHeight="1" x14ac:dyDescent="0.25">
      <c r="A31" s="488" t="s">
        <v>488</v>
      </c>
      <c r="B31" s="310" t="s">
        <v>444</v>
      </c>
      <c r="C31" s="310" t="s">
        <v>489</v>
      </c>
      <c r="D31" s="310" t="s">
        <v>490</v>
      </c>
      <c r="E31" s="489" t="str">
        <f t="shared" si="1"/>
        <v>Posibilidad de afectación reputacional y económica  por hallazgos de entes de control o quejas de grupos de valor,  debido a la insuficiente apropiación de las políticas de gobierno y seguridad digital por parte de todos los procesos de la Entidad.</v>
      </c>
      <c r="F31" s="311" t="s">
        <v>423</v>
      </c>
      <c r="G31" s="311" t="s">
        <v>424</v>
      </c>
      <c r="H31" s="123" t="str">
        <f>+IF(F31='[3]11 FORMULAS'!$B$4,'[3]11 FORMULAS'!$C$4,IF(F31='[3]11 FORMULAS'!$B$6,'[3]11 FORMULAS'!$C$6,IF(F31='[3]11 FORMULAS'!$B$8,'[3]11 FORMULAS'!$C$8,IF(F31='[3]11 FORMULAS'!$B$10,'[3]11 FORMULAS'!$C$10,""))))</f>
        <v>Procesos</v>
      </c>
      <c r="I31" s="490" t="str">
        <f t="shared" si="0"/>
        <v>Procesos</v>
      </c>
    </row>
    <row r="32" spans="1:9" ht="198.75" customHeight="1" x14ac:dyDescent="0.25">
      <c r="A32" s="488" t="s">
        <v>491</v>
      </c>
      <c r="B32" s="310" t="s">
        <v>444</v>
      </c>
      <c r="C32" s="310" t="s">
        <v>492</v>
      </c>
      <c r="D32" s="310" t="s">
        <v>493</v>
      </c>
      <c r="E32" s="489" t="str">
        <f t="shared" si="1"/>
        <v>Posibilidad de afectación reputacional y económica por quejas de grupos de valor asociadas al incumplimiento en la entrega de los proyectos de TI, debido a debilidades en el seguimiento a la ejecución de los proyectos tecnológicos.</v>
      </c>
      <c r="F32" s="311" t="s">
        <v>423</v>
      </c>
      <c r="G32" s="311" t="s">
        <v>424</v>
      </c>
      <c r="H32" s="123" t="str">
        <f>+IF(F32='[3]11 FORMULAS'!$B$4,'[3]11 FORMULAS'!$C$4,IF(F32='[3]11 FORMULAS'!$B$6,'[3]11 FORMULAS'!$C$6,IF(F32='[3]11 FORMULAS'!$B$8,'[3]11 FORMULAS'!$C$8,IF(F32='[3]11 FORMULAS'!$B$10,'[3]11 FORMULAS'!$C$10,""))))</f>
        <v>Procesos</v>
      </c>
      <c r="I32" s="490" t="str">
        <f t="shared" si="0"/>
        <v>Procesos</v>
      </c>
    </row>
    <row r="33" spans="1:31" ht="198.75" customHeight="1" x14ac:dyDescent="0.25">
      <c r="A33" s="488" t="s">
        <v>494</v>
      </c>
      <c r="B33" s="310" t="s">
        <v>420</v>
      </c>
      <c r="C33" s="310" t="s">
        <v>495</v>
      </c>
      <c r="D33" s="310" t="s">
        <v>496</v>
      </c>
      <c r="E33" s="489" t="str">
        <f t="shared" si="1"/>
        <v>Posibilidad de afectación reputacional por no contar con el fenecimiento de la cuenta en la vigencia  debido a la identificación, clasificación y registro de información contable en rubros y cuantías que no correspondan</v>
      </c>
      <c r="F33" s="311" t="s">
        <v>423</v>
      </c>
      <c r="G33" s="311" t="s">
        <v>424</v>
      </c>
      <c r="H33" s="123" t="str">
        <f>+IF(F33='[3]11 FORMULAS'!$B$4,'[3]11 FORMULAS'!$C$4,IF(F33='[3]11 FORMULAS'!$B$6,'[3]11 FORMULAS'!$C$6,IF(F33='[3]11 FORMULAS'!$B$8,'[3]11 FORMULAS'!$C$8,IF(F33='[3]11 FORMULAS'!$B$10,'[3]11 FORMULAS'!$C$10,""))))</f>
        <v>Procesos</v>
      </c>
      <c r="I33" s="490" t="str">
        <f t="shared" si="0"/>
        <v>Procesos</v>
      </c>
    </row>
    <row r="34" spans="1:31" ht="198.75" customHeight="1" x14ac:dyDescent="0.25">
      <c r="A34" s="488" t="s">
        <v>497</v>
      </c>
      <c r="B34" s="310" t="s">
        <v>432</v>
      </c>
      <c r="C34" s="310" t="s">
        <v>498</v>
      </c>
      <c r="D34" s="310" t="s">
        <v>499</v>
      </c>
      <c r="E34" s="489" t="str">
        <f t="shared" si="1"/>
        <v>Posibilidad de afectación económica por sanciones o multas de entes de control o demandas de terceros  debido a la realización de pagos indebidos</v>
      </c>
      <c r="F34" s="311" t="s">
        <v>423</v>
      </c>
      <c r="G34" s="311" t="s">
        <v>424</v>
      </c>
      <c r="H34" s="123" t="str">
        <f>+IF(F34='[3]11 FORMULAS'!$B$4,'[3]11 FORMULAS'!$C$4,IF(F34='[3]11 FORMULAS'!$B$6,'[3]11 FORMULAS'!$C$6,IF(F34='[3]11 FORMULAS'!$B$8,'[3]11 FORMULAS'!$C$8,IF(F34='[3]11 FORMULAS'!$B$10,'[3]11 FORMULAS'!$C$10,""))))</f>
        <v>Procesos</v>
      </c>
      <c r="I34" s="490" t="str">
        <f t="shared" si="0"/>
        <v>Procesos</v>
      </c>
    </row>
    <row r="35" spans="1:31" ht="198.75" customHeight="1" x14ac:dyDescent="0.25">
      <c r="A35" s="488" t="s">
        <v>500</v>
      </c>
      <c r="B35" s="310" t="s">
        <v>432</v>
      </c>
      <c r="C35" s="310" t="s">
        <v>501</v>
      </c>
      <c r="D35" s="310" t="s">
        <v>502</v>
      </c>
      <c r="E35" s="489" t="str">
        <f t="shared" si="1"/>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F35" s="311" t="s">
        <v>423</v>
      </c>
      <c r="G35" s="311" t="s">
        <v>424</v>
      </c>
      <c r="H35" s="123" t="str">
        <f>+IF(F35='[3]11 FORMULAS'!$B$4,'[3]11 FORMULAS'!$C$4,IF(F35='[3]11 FORMULAS'!$B$6,'[3]11 FORMULAS'!$C$6,IF(F35='[3]11 FORMULAS'!$B$8,'[3]11 FORMULAS'!$C$8,IF(F35='[3]11 FORMULAS'!$B$10,'[3]11 FORMULAS'!$C$10,""))))</f>
        <v>Procesos</v>
      </c>
      <c r="I35" s="490" t="str">
        <f t="shared" si="0"/>
        <v>Procesos</v>
      </c>
    </row>
    <row r="36" spans="1:31" ht="198.75" customHeight="1" x14ac:dyDescent="0.25">
      <c r="A36" s="488" t="s">
        <v>503</v>
      </c>
      <c r="B36" s="310" t="s">
        <v>444</v>
      </c>
      <c r="C36" s="310" t="s">
        <v>504</v>
      </c>
      <c r="D36" s="310" t="s">
        <v>505</v>
      </c>
      <c r="E36" s="489" t="str">
        <f t="shared" si="1"/>
        <v>Posibilidad de afectación reputacional y económica por la suscripción de contratos que presentan documentación inconsistente debido a deficiencias en la verificación de los requisitos habilitantes por parte del proceso de contratación.</v>
      </c>
      <c r="F36" s="311" t="s">
        <v>423</v>
      </c>
      <c r="G36" s="311" t="s">
        <v>424</v>
      </c>
      <c r="H36" s="123" t="str">
        <f>+IF(F36='[3]11 FORMULAS'!$B$4,'[3]11 FORMULAS'!$C$4,IF(F36='[3]11 FORMULAS'!$B$6,'[3]11 FORMULAS'!$C$6,IF(F36='[3]11 FORMULAS'!$B$8,'[3]11 FORMULAS'!$C$8,IF(F36='[3]11 FORMULAS'!$B$10,'[3]11 FORMULAS'!$C$10,""))))</f>
        <v>Procesos</v>
      </c>
      <c r="I36" s="490" t="str">
        <f t="shared" si="0"/>
        <v>Procesos</v>
      </c>
    </row>
    <row r="37" spans="1:31" ht="198.75" customHeight="1" x14ac:dyDescent="0.25">
      <c r="A37" s="488" t="s">
        <v>506</v>
      </c>
      <c r="B37" s="310" t="s">
        <v>444</v>
      </c>
      <c r="C37" s="310" t="s">
        <v>507</v>
      </c>
      <c r="D37" s="310" t="s">
        <v>508</v>
      </c>
      <c r="E37" s="489" t="str">
        <f t="shared" si="1"/>
        <v>Posibilidad de afectación reputacional y económica  por pasivos exigibles debido a liquidación extemporánea de los contratos fuera de los plazos acordados en el contrato o los establecidos por la ley</v>
      </c>
      <c r="F37" s="311" t="s">
        <v>423</v>
      </c>
      <c r="G37" s="311" t="s">
        <v>424</v>
      </c>
      <c r="H37" s="123" t="str">
        <f>+IF(F37='[3]11 FORMULAS'!$B$4,'[3]11 FORMULAS'!$C$4,IF(F37='[3]11 FORMULAS'!$B$6,'[3]11 FORMULAS'!$C$6,IF(F37='[3]11 FORMULAS'!$B$8,'[3]11 FORMULAS'!$C$8,IF(F37='[3]11 FORMULAS'!$B$10,'[3]11 FORMULAS'!$C$10,""))))</f>
        <v>Procesos</v>
      </c>
      <c r="I37" s="490" t="str">
        <f t="shared" si="0"/>
        <v>Procesos</v>
      </c>
    </row>
    <row r="38" spans="1:31" ht="198.75" customHeight="1" x14ac:dyDescent="0.25">
      <c r="A38" s="488" t="s">
        <v>509</v>
      </c>
      <c r="B38" s="310" t="s">
        <v>444</v>
      </c>
      <c r="C38" s="310" t="s">
        <v>510</v>
      </c>
      <c r="D38" s="310" t="s">
        <v>511</v>
      </c>
      <c r="E38" s="489" t="str">
        <f t="shared" si="1"/>
        <v>Posibilidad de afectación reputacional y económica por multa y/o sancion de entes de control  debido a la presentación extemporanea y/o con falencias en los reportes enviados a la dirección financiera para posterior cargue en en el aplicativo SIVICOF y SIDEAP</v>
      </c>
      <c r="F38" s="311" t="s">
        <v>423</v>
      </c>
      <c r="G38" s="311" t="s">
        <v>424</v>
      </c>
      <c r="H38" s="123" t="str">
        <f>+IF(F38='[3]11 FORMULAS'!$B$4,'[3]11 FORMULAS'!$C$4,IF(F38='[3]11 FORMULAS'!$B$6,'[3]11 FORMULAS'!$C$6,IF(F38='[3]11 FORMULAS'!$B$8,'[3]11 FORMULAS'!$C$8,IF(F38='[3]11 FORMULAS'!$B$10,'[3]11 FORMULAS'!$C$10,""))))</f>
        <v>Procesos</v>
      </c>
      <c r="I38" s="490" t="str">
        <f t="shared" si="0"/>
        <v>Procesos</v>
      </c>
    </row>
    <row r="39" spans="1:31" ht="198.75" customHeight="1" x14ac:dyDescent="0.25">
      <c r="A39" s="488" t="s">
        <v>512</v>
      </c>
      <c r="B39" s="310" t="s">
        <v>444</v>
      </c>
      <c r="C39" s="310" t="s">
        <v>513</v>
      </c>
      <c r="D39" s="310" t="s">
        <v>514</v>
      </c>
      <c r="E39" s="489" t="str">
        <f t="shared" si="1"/>
        <v xml:space="preserve">Posibilidad de afectación reputacional y económica por sanciones o multas de entes de control  debido a demoras en la adquisicion de los bienes y servicios requeridos </v>
      </c>
      <c r="F39" s="311" t="s">
        <v>423</v>
      </c>
      <c r="G39" s="311" t="s">
        <v>424</v>
      </c>
      <c r="H39" s="123" t="str">
        <f>+IF(F39='[3]11 FORMULAS'!$B$4,'[3]11 FORMULAS'!$C$4,IF(F39='[3]11 FORMULAS'!$B$6,'[3]11 FORMULAS'!$C$6,IF(F39='[3]11 FORMULAS'!$B$8,'[3]11 FORMULAS'!$C$8,IF(F39='[3]11 FORMULAS'!$B$10,'[3]11 FORMULAS'!$C$10,""))))</f>
        <v>Procesos</v>
      </c>
      <c r="I39" s="490" t="str">
        <f t="shared" si="0"/>
        <v>Procesos</v>
      </c>
    </row>
    <row r="40" spans="1:31" ht="198.75" customHeight="1" x14ac:dyDescent="0.25">
      <c r="A40" s="488" t="s">
        <v>515</v>
      </c>
      <c r="B40" s="310" t="s">
        <v>444</v>
      </c>
      <c r="C40" s="310" t="s">
        <v>516</v>
      </c>
      <c r="D40" s="310" t="s">
        <v>517</v>
      </c>
      <c r="E40" s="489" t="str">
        <f t="shared" si="1"/>
        <v xml:space="preserve">Posibilidad de afectación reputacional y económica por multa y/o sancion o de un ente de control  y/o quejas de un grupo de valor  debido al incumplimiento en la ejecucion de los contratos </v>
      </c>
      <c r="F40" s="311" t="s">
        <v>423</v>
      </c>
      <c r="G40" s="311" t="s">
        <v>424</v>
      </c>
      <c r="H40" s="123" t="str">
        <f>+IF(F40='[3]11 FORMULAS'!$B$4,'[3]11 FORMULAS'!$C$4,IF(F40='[3]11 FORMULAS'!$B$6,'[3]11 FORMULAS'!$C$6,IF(F40='[3]11 FORMULAS'!$B$8,'[3]11 FORMULAS'!$C$8,IF(F40='[3]11 FORMULAS'!$B$10,'[3]11 FORMULAS'!$C$10,""))))</f>
        <v>Procesos</v>
      </c>
      <c r="I40" s="490" t="str">
        <f t="shared" si="0"/>
        <v>Procesos</v>
      </c>
    </row>
    <row r="41" spans="1:31" ht="198.75" customHeight="1" x14ac:dyDescent="0.25">
      <c r="A41" s="488" t="s">
        <v>518</v>
      </c>
      <c r="B41" s="310" t="s">
        <v>420</v>
      </c>
      <c r="C41" s="310" t="s">
        <v>519</v>
      </c>
      <c r="D41" s="310" t="s">
        <v>520</v>
      </c>
      <c r="E41" s="489" t="str">
        <f t="shared" si="1"/>
        <v>Posibilidad de afectación reputacional por sanciones administrativas  debido al incumplimiento en la respuesta a requerimientos asociados a los procesos judiciales y acciones constitucionales</v>
      </c>
      <c r="F41" s="311" t="s">
        <v>423</v>
      </c>
      <c r="G41" s="311" t="s">
        <v>424</v>
      </c>
      <c r="H41" s="123" t="str">
        <f>+IF(F41='[3]11 FORMULAS'!$B$4,'[3]11 FORMULAS'!$C$4,IF(F41='[3]11 FORMULAS'!$B$6,'[3]11 FORMULAS'!$C$6,IF(F41='[3]11 FORMULAS'!$B$8,'[3]11 FORMULAS'!$C$8,IF(F41='[3]11 FORMULAS'!$B$10,'[3]11 FORMULAS'!$C$10,""))))</f>
        <v>Procesos</v>
      </c>
      <c r="I41" s="490" t="str">
        <f t="shared" si="0"/>
        <v>Procesos</v>
      </c>
      <c r="AC41" s="126"/>
    </row>
    <row r="42" spans="1:31" ht="198.75" customHeight="1" x14ac:dyDescent="0.25">
      <c r="A42" s="488" t="s">
        <v>521</v>
      </c>
      <c r="B42" s="310" t="s">
        <v>420</v>
      </c>
      <c r="C42" s="310" t="s">
        <v>522</v>
      </c>
      <c r="D42" s="310" t="s">
        <v>523</v>
      </c>
      <c r="E42" s="489" t="str">
        <f t="shared" si="1"/>
        <v>Posibilidad de afectación reputacional por quejas de grupos de valor o hallazgos de entes de control  debido a la desactualización de la información en la bodega de datos
insumo para análisis estadísticos.</v>
      </c>
      <c r="F42" s="311" t="s">
        <v>423</v>
      </c>
      <c r="G42" s="311" t="s">
        <v>424</v>
      </c>
      <c r="H42" s="123" t="str">
        <f>+IF(F42='[3]11 FORMULAS'!$B$4,'[3]11 FORMULAS'!$C$4,IF(F42='[3]11 FORMULAS'!$B$6,'[3]11 FORMULAS'!$C$6,IF(F42='[3]11 FORMULAS'!$B$8,'[3]11 FORMULAS'!$C$8,IF(F42='[3]11 FORMULAS'!$B$10,'[3]11 FORMULAS'!$C$10,""))))</f>
        <v>Procesos</v>
      </c>
      <c r="I42" s="490" t="str">
        <f t="shared" si="0"/>
        <v>Procesos</v>
      </c>
      <c r="AE42" s="126"/>
    </row>
    <row r="43" spans="1:31" ht="198.75" customHeight="1" x14ac:dyDescent="0.25">
      <c r="A43" s="488" t="s">
        <v>524</v>
      </c>
      <c r="B43" s="310" t="s">
        <v>420</v>
      </c>
      <c r="C43" s="310" t="s">
        <v>525</v>
      </c>
      <c r="D43" s="310" t="s">
        <v>526</v>
      </c>
      <c r="E43" s="489" t="str">
        <f t="shared" si="1"/>
        <v>Posibilidad de afectación reputacional por hallazgos a la entidad por parte de entes de control debido al incumplimiento de y/o inoportuna emision de los informes de ley contemplados en el Plan Anual de Auditoría</v>
      </c>
      <c r="F43" s="311" t="s">
        <v>423</v>
      </c>
      <c r="G43" s="311" t="s">
        <v>424</v>
      </c>
      <c r="H43" s="123" t="str">
        <f>+IF(F43='[3]11 FORMULAS'!$B$4,'[3]11 FORMULAS'!$C$4,IF(F43='[3]11 FORMULAS'!$B$6,'[3]11 FORMULAS'!$C$6,IF(F43='[3]11 FORMULAS'!$B$8,'[3]11 FORMULAS'!$C$8,IF(F43='[3]11 FORMULAS'!$B$10,'[3]11 FORMULAS'!$C$10,""))))</f>
        <v>Procesos</v>
      </c>
      <c r="I43" s="490" t="str">
        <f t="shared" si="0"/>
        <v>Procesos</v>
      </c>
      <c r="AE43" s="126"/>
    </row>
    <row r="44" spans="1:31" ht="198.75" customHeight="1" x14ac:dyDescent="0.25">
      <c r="A44" s="488" t="s">
        <v>527</v>
      </c>
      <c r="B44" s="310" t="s">
        <v>420</v>
      </c>
      <c r="C44" s="310" t="s">
        <v>528</v>
      </c>
      <c r="D44" s="310" t="s">
        <v>529</v>
      </c>
      <c r="E44" s="489" t="str">
        <f t="shared" si="1"/>
        <v>Posibilidad de afectación reputacional por sanciones de entes de control o quejas de grupos de valor  debido a fallas en la planificación del ejercicio de auditoria por desconocimiento de normatividad aplicable.</v>
      </c>
      <c r="F44" s="311" t="s">
        <v>423</v>
      </c>
      <c r="G44" s="311" t="s">
        <v>424</v>
      </c>
      <c r="H44" s="123" t="str">
        <f>+IF(F44='[3]11 FORMULAS'!$B$4,'[3]11 FORMULAS'!$C$4,IF(F44='[3]11 FORMULAS'!$B$6,'[3]11 FORMULAS'!$C$6,IF(F44='[3]11 FORMULAS'!$B$8,'[3]11 FORMULAS'!$C$8,IF(F44='[3]11 FORMULAS'!$B$10,'[3]11 FORMULAS'!$C$10,""))))</f>
        <v>Procesos</v>
      </c>
      <c r="I44" s="490" t="str">
        <f t="shared" si="0"/>
        <v>Procesos</v>
      </c>
      <c r="AE44" s="126"/>
    </row>
    <row r="45" spans="1:31" ht="198.75" customHeight="1" x14ac:dyDescent="0.25">
      <c r="A45" s="488" t="s">
        <v>530</v>
      </c>
      <c r="B45" s="310" t="s">
        <v>444</v>
      </c>
      <c r="C45" s="310" t="s">
        <v>531</v>
      </c>
      <c r="D45" s="310" t="s">
        <v>532</v>
      </c>
      <c r="E45" s="489" t="str">
        <f t="shared" si="1"/>
        <v>Posibilidad de afectación reputacional y económica por sanciones y/o multas de entes de control y/o demandas debido al ingreso tardío, incompleto o con errores de las novedades administrativas al aplicativo de nómina.</v>
      </c>
      <c r="F45" s="311" t="s">
        <v>423</v>
      </c>
      <c r="G45" s="311" t="s">
        <v>424</v>
      </c>
      <c r="H45" s="123" t="str">
        <f>+IF(F45='[3]11 FORMULAS'!$B$4,'[3]11 FORMULAS'!$C$4,IF(F45='[3]11 FORMULAS'!$B$6,'[3]11 FORMULAS'!$C$6,IF(F45='[3]11 FORMULAS'!$B$8,'[3]11 FORMULAS'!$C$8,IF(F45='[3]11 FORMULAS'!$B$10,'[3]11 FORMULAS'!$C$10,""))))</f>
        <v>Procesos</v>
      </c>
      <c r="I45" s="490" t="str">
        <f t="shared" si="0"/>
        <v>Procesos</v>
      </c>
      <c r="AE45" s="126"/>
    </row>
    <row r="46" spans="1:31" ht="198.75" customHeight="1" x14ac:dyDescent="0.25">
      <c r="A46" s="488" t="s">
        <v>533</v>
      </c>
      <c r="B46" s="310" t="s">
        <v>444</v>
      </c>
      <c r="C46" s="310" t="s">
        <v>531</v>
      </c>
      <c r="D46" s="310" t="s">
        <v>534</v>
      </c>
      <c r="E46" s="489" t="str">
        <f t="shared" si="1"/>
        <v>Posibilidad de afectación reputacional y económica por sanciones y/o multas de entes de control y/o demandas debido a fallas en el seguimiento a la ejecución de las actividades programadas en Plan de Trabajo de SGSST</v>
      </c>
      <c r="F46" s="311" t="s">
        <v>423</v>
      </c>
      <c r="G46" s="311" t="s">
        <v>424</v>
      </c>
      <c r="H46" s="123" t="str">
        <f>+IF(F46='[3]11 FORMULAS'!$B$4,'[3]11 FORMULAS'!$C$4,IF(F46='[3]11 FORMULAS'!$B$6,'[3]11 FORMULAS'!$C$6,IF(F46='[3]11 FORMULAS'!$B$8,'[3]11 FORMULAS'!$C$8,IF(F46='[3]11 FORMULAS'!$B$10,'[3]11 FORMULAS'!$C$10,""))))</f>
        <v>Procesos</v>
      </c>
      <c r="I46" s="490" t="str">
        <f t="shared" si="0"/>
        <v>Procesos</v>
      </c>
      <c r="AE46" s="126"/>
    </row>
    <row r="47" spans="1:31" ht="198.75" customHeight="1" x14ac:dyDescent="0.25">
      <c r="A47" s="488" t="s">
        <v>535</v>
      </c>
      <c r="B47" s="310" t="s">
        <v>420</v>
      </c>
      <c r="C47" s="310" t="s">
        <v>451</v>
      </c>
      <c r="D47" s="310" t="s">
        <v>536</v>
      </c>
      <c r="E47" s="489" t="str">
        <f t="shared" si="1"/>
        <v>Posibilidad de afectación reputacional por sanciones de entes de control debido al incumplimiento en la ejecución del Plan Estratégico del Talento Humano</v>
      </c>
      <c r="F47" s="311" t="s">
        <v>423</v>
      </c>
      <c r="G47" s="311" t="s">
        <v>424</v>
      </c>
      <c r="H47" s="123" t="str">
        <f>+IF(F47='[3]11 FORMULAS'!$B$4,'[3]11 FORMULAS'!$C$4,IF(F47='[3]11 FORMULAS'!$B$6,'[3]11 FORMULAS'!$C$6,IF(F47='[3]11 FORMULAS'!$B$8,'[3]11 FORMULAS'!$C$8,IF(F47='[3]11 FORMULAS'!$B$10,'[3]11 FORMULAS'!$C$10,""))))</f>
        <v>Procesos</v>
      </c>
      <c r="I47" s="490" t="str">
        <f t="shared" si="0"/>
        <v>Procesos</v>
      </c>
      <c r="AE47" s="126"/>
    </row>
    <row r="48" spans="1:31" ht="198.75" customHeight="1" x14ac:dyDescent="0.25">
      <c r="A48" s="488" t="s">
        <v>537</v>
      </c>
      <c r="B48" s="310" t="s">
        <v>420</v>
      </c>
      <c r="C48" s="310" t="s">
        <v>538</v>
      </c>
      <c r="D48" s="310" t="s">
        <v>539</v>
      </c>
      <c r="E48" s="489" t="str">
        <f t="shared" si="1"/>
        <v>Posibilidad de afectación reputacional por sanciones de entes de control o quejas de un grupo de valor debido a fallas en la planeacion de la estrategia del plan de cultura de integridad</v>
      </c>
      <c r="F48" s="311" t="s">
        <v>423</v>
      </c>
      <c r="G48" s="311" t="s">
        <v>424</v>
      </c>
      <c r="H48" s="123" t="str">
        <f>+IF(F48='[3]11 FORMULAS'!$B$4,'[3]11 FORMULAS'!$C$4,IF(F48='[3]11 FORMULAS'!$B$6,'[3]11 FORMULAS'!$C$6,IF(F48='[3]11 FORMULAS'!$B$8,'[3]11 FORMULAS'!$C$8,IF(F48='[3]11 FORMULAS'!$B$10,'[3]11 FORMULAS'!$C$10,""))))</f>
        <v>Procesos</v>
      </c>
      <c r="I48" s="490" t="str">
        <f t="shared" si="0"/>
        <v>Procesos</v>
      </c>
      <c r="AE48" s="126"/>
    </row>
    <row r="49" spans="1:31" ht="198.75" customHeight="1" x14ac:dyDescent="0.25">
      <c r="A49" s="488" t="s">
        <v>540</v>
      </c>
      <c r="B49" s="310" t="s">
        <v>420</v>
      </c>
      <c r="C49" s="310" t="s">
        <v>604</v>
      </c>
      <c r="D49" s="310" t="s">
        <v>603</v>
      </c>
      <c r="E49" s="489" t="str">
        <f t="shared" si="1"/>
        <v xml:space="preserve">Posibilidad de afectación reputacional  por hallazgos de entes de control o queja de grupos de valor   debido a incumplimientos en las metas programadas en la ejecución de los recursos financieros de los proyectos de inversión a cargo de la Subsecretaría de Seguridad y Convivencia. </v>
      </c>
      <c r="F49" s="311" t="s">
        <v>423</v>
      </c>
      <c r="G49" s="311" t="s">
        <v>424</v>
      </c>
      <c r="H49" s="123" t="str">
        <f>+IF(F49='[3]11 FORMULAS'!$B$4,'[3]11 FORMULAS'!$C$4,IF(F49='[3]11 FORMULAS'!$B$6,'[3]11 FORMULAS'!$C$6,IF(F49='[3]11 FORMULAS'!$B$8,'[3]11 FORMULAS'!$C$8,IF(F49='[3]11 FORMULAS'!$B$10,'[3]11 FORMULAS'!$C$10,""))))</f>
        <v>Procesos</v>
      </c>
      <c r="I49" s="490" t="str">
        <f t="shared" si="0"/>
        <v>Procesos</v>
      </c>
      <c r="AE49" s="126"/>
    </row>
    <row r="50" spans="1:31" ht="198.75" customHeight="1" x14ac:dyDescent="0.25">
      <c r="A50" s="488" t="s">
        <v>541</v>
      </c>
      <c r="B50" s="310" t="s">
        <v>605</v>
      </c>
      <c r="C50" s="310" t="s">
        <v>542</v>
      </c>
      <c r="D50" s="310" t="s">
        <v>543</v>
      </c>
      <c r="E50" s="489" t="str">
        <f t="shared" si="1"/>
        <v>Posibilidad de afectación económica y reputacional para la SDSCJ,  por señalamientos o demandas, debido a fallas en la aplicación de protocolos, desconocimiento del rol institucional o falta de articulación interinstitucional en los eventos de acompañamiento a manifestaciones y movilizaciones.</v>
      </c>
      <c r="F50" s="311" t="s">
        <v>423</v>
      </c>
      <c r="G50" s="311" t="s">
        <v>424</v>
      </c>
      <c r="H50" s="123" t="str">
        <f>+IF(F50='[3]11 FORMULAS'!$B$4,'[3]11 FORMULAS'!$C$4,IF(F50='[3]11 FORMULAS'!$B$6,'[3]11 FORMULAS'!$C$6,IF(F50='[3]11 FORMULAS'!$B$8,'[3]11 FORMULAS'!$C$8,IF(F50='[3]11 FORMULAS'!$B$10,'[3]11 FORMULAS'!$C$10,""))))</f>
        <v>Procesos</v>
      </c>
      <c r="I50" s="490" t="str">
        <f t="shared" si="0"/>
        <v>Procesos</v>
      </c>
      <c r="AE50" s="126"/>
    </row>
    <row r="51" spans="1:31" ht="198.75" customHeight="1" x14ac:dyDescent="0.25">
      <c r="A51" s="488" t="s">
        <v>544</v>
      </c>
      <c r="B51" s="310" t="s">
        <v>444</v>
      </c>
      <c r="C51" s="310" t="s">
        <v>545</v>
      </c>
      <c r="D51" s="310" t="s">
        <v>546</v>
      </c>
      <c r="E51" s="489" t="str">
        <f t="shared" si="1"/>
        <v>Posibilidad de afectación reputacional y económica por sanciones o multas de entes de control y las quejas recibidas por los grupos de valor debido al uso de los bienes en comodato con un fin diferente a lo pactado contractualmente</v>
      </c>
      <c r="F51" s="311" t="s">
        <v>423</v>
      </c>
      <c r="G51" s="311" t="s">
        <v>424</v>
      </c>
      <c r="H51" s="123" t="str">
        <f>+IF(F51='[3]11 FORMULAS'!$B$4,'[3]11 FORMULAS'!$C$4,IF(F51='[3]11 FORMULAS'!$B$6,'[3]11 FORMULAS'!$C$6,IF(F51='[3]11 FORMULAS'!$B$8,'[3]11 FORMULAS'!$C$8,IF(F51='[3]11 FORMULAS'!$B$10,'[3]11 FORMULAS'!$C$10,""))))</f>
        <v>Procesos</v>
      </c>
      <c r="I51" s="490" t="str">
        <f t="shared" si="0"/>
        <v>Procesos</v>
      </c>
    </row>
    <row r="52" spans="1:31" ht="198.75" customHeight="1" x14ac:dyDescent="0.25">
      <c r="A52" s="488" t="s">
        <v>547</v>
      </c>
      <c r="B52" s="310" t="s">
        <v>432</v>
      </c>
      <c r="C52" s="310" t="s">
        <v>513</v>
      </c>
      <c r="D52" s="310" t="s">
        <v>548</v>
      </c>
      <c r="E52" s="489" t="str">
        <f t="shared" si="1"/>
        <v xml:space="preserve">Posibilidad de afectación económica por sanciones o multas de entes de control   debido a la reclamación de los siniestros fuera de los tiempos establecidos en los que no opere la prescripción   </v>
      </c>
      <c r="F52" s="311" t="s">
        <v>423</v>
      </c>
      <c r="G52" s="311" t="s">
        <v>424</v>
      </c>
      <c r="H52" s="123" t="str">
        <f>+IF(F52='[3]11 FORMULAS'!$B$4,'[3]11 FORMULAS'!$C$4,IF(F52='[3]11 FORMULAS'!$B$6,'[3]11 FORMULAS'!$C$6,IF(F52='[3]11 FORMULAS'!$B$8,'[3]11 FORMULAS'!$C$8,IF(F52='[3]11 FORMULAS'!$B$10,'[3]11 FORMULAS'!$C$10,""))))</f>
        <v>Procesos</v>
      </c>
      <c r="I52" s="490" t="str">
        <f t="shared" si="0"/>
        <v>Procesos</v>
      </c>
    </row>
    <row r="53" spans="1:31" ht="198.75" customHeight="1" x14ac:dyDescent="0.25">
      <c r="A53" s="488" t="s">
        <v>549</v>
      </c>
      <c r="B53" s="310" t="s">
        <v>444</v>
      </c>
      <c r="C53" s="310" t="s">
        <v>550</v>
      </c>
      <c r="D53" s="310" t="s">
        <v>551</v>
      </c>
      <c r="E53" s="489" t="str">
        <f t="shared" si="1"/>
        <v xml:space="preserve">Posibilidad de afectación reputacional y económica  por sanciones o multas de entes de control  debido al suministro de los bienes y servicios requeridos, fuera de los tiempos establecidos en los contratos </v>
      </c>
      <c r="F53" s="311" t="s">
        <v>423</v>
      </c>
      <c r="G53" s="311" t="s">
        <v>424</v>
      </c>
      <c r="H53" s="123" t="str">
        <f>+IF(F53='[3]11 FORMULAS'!$B$4,'[3]11 FORMULAS'!$C$4,IF(F53='[3]11 FORMULAS'!$B$6,'[3]11 FORMULAS'!$C$6,IF(F53='[3]11 FORMULAS'!$B$8,'[3]11 FORMULAS'!$C$8,IF(F53='[3]11 FORMULAS'!$B$10,'[3]11 FORMULAS'!$C$10,""))))</f>
        <v>Procesos</v>
      </c>
      <c r="I53" s="490" t="str">
        <f t="shared" si="0"/>
        <v>Procesos</v>
      </c>
    </row>
    <row r="54" spans="1:31" ht="198.75" customHeight="1" x14ac:dyDescent="0.25">
      <c r="A54" s="488" t="s">
        <v>552</v>
      </c>
      <c r="B54" s="310" t="s">
        <v>444</v>
      </c>
      <c r="C54" s="310" t="s">
        <v>553</v>
      </c>
      <c r="D54" s="310" t="s">
        <v>554</v>
      </c>
      <c r="E54" s="489" t="str">
        <f t="shared" si="1"/>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F54" s="311" t="s">
        <v>423</v>
      </c>
      <c r="G54" s="311" t="s">
        <v>424</v>
      </c>
      <c r="H54" s="123" t="str">
        <f>+IF(F54='[3]11 FORMULAS'!$B$4,'[3]11 FORMULAS'!$C$4,IF(F54='[3]11 FORMULAS'!$B$6,'[3]11 FORMULAS'!$C$6,IF(F54='[3]11 FORMULAS'!$B$8,'[3]11 FORMULAS'!$C$8,IF(F54='[3]11 FORMULAS'!$B$10,'[3]11 FORMULAS'!$C$10,""))))</f>
        <v>Procesos</v>
      </c>
      <c r="I54" s="490" t="str">
        <f t="shared" si="0"/>
        <v>Procesos</v>
      </c>
    </row>
    <row r="55" spans="1:31" ht="198.75" customHeight="1" x14ac:dyDescent="0.25">
      <c r="A55" s="488" t="s">
        <v>555</v>
      </c>
      <c r="B55" s="310" t="s">
        <v>444</v>
      </c>
      <c r="C55" s="310" t="s">
        <v>556</v>
      </c>
      <c r="D55" s="310" t="s">
        <v>557</v>
      </c>
      <c r="E55" s="489" t="str">
        <f t="shared" si="1"/>
        <v>Posibilidad de afectación reputacional y económica por sanciones o multas de entes de control y/o quejas de los grupos de interes debido a la inadecuada disposición de los residuos peligrosos (Talleres)</v>
      </c>
      <c r="F55" s="311" t="s">
        <v>423</v>
      </c>
      <c r="G55" s="311" t="s">
        <v>424</v>
      </c>
      <c r="H55" s="123" t="str">
        <f>+IF(F55='[3]11 FORMULAS'!$B$4,'[3]11 FORMULAS'!$C$4,IF(F55='[3]11 FORMULAS'!$B$6,'[3]11 FORMULAS'!$C$6,IF(F55='[3]11 FORMULAS'!$B$8,'[3]11 FORMULAS'!$C$8,IF(F55='[3]11 FORMULAS'!$B$10,'[3]11 FORMULAS'!$C$10,""))))</f>
        <v>Procesos</v>
      </c>
      <c r="I55" s="490" t="str">
        <f t="shared" si="0"/>
        <v>Procesos</v>
      </c>
    </row>
    <row r="56" spans="1:31" ht="198.75" customHeight="1" x14ac:dyDescent="0.25">
      <c r="A56" s="488" t="s">
        <v>558</v>
      </c>
      <c r="B56" s="310" t="s">
        <v>444</v>
      </c>
      <c r="C56" s="310" t="s">
        <v>559</v>
      </c>
      <c r="D56" s="310" t="s">
        <v>560</v>
      </c>
      <c r="E56" s="489" t="str">
        <f t="shared" si="1"/>
        <v>Posibilidad de afectación reputacional y económica por denuncias o sanciones de entes de control debido al incumplimiento en la prestación del servicio psicosocial (Prestación continua e ininterrumpida del servicio)</v>
      </c>
      <c r="F56" s="311" t="s">
        <v>423</v>
      </c>
      <c r="G56" s="311" t="s">
        <v>424</v>
      </c>
      <c r="H56" s="123" t="str">
        <f>+IF(F56='[3]11 FORMULAS'!$B$4,'[3]11 FORMULAS'!$C$4,IF(F56='[3]11 FORMULAS'!$B$6,'[3]11 FORMULAS'!$C$6,IF(F56='[3]11 FORMULAS'!$B$8,'[3]11 FORMULAS'!$C$8,IF(F56='[3]11 FORMULAS'!$B$10,'[3]11 FORMULAS'!$C$10,""))))</f>
        <v>Procesos</v>
      </c>
      <c r="I56" s="490" t="str">
        <f t="shared" si="0"/>
        <v>Procesos</v>
      </c>
    </row>
    <row r="57" spans="1:31" ht="198.75" customHeight="1" x14ac:dyDescent="0.25">
      <c r="A57" s="488" t="s">
        <v>561</v>
      </c>
      <c r="B57" s="310" t="s">
        <v>444</v>
      </c>
      <c r="C57" s="310" t="s">
        <v>562</v>
      </c>
      <c r="D57" s="310" t="s">
        <v>563</v>
      </c>
      <c r="E57" s="489" t="str">
        <f t="shared" si="1"/>
        <v>Posibilidad de afectación reputacional y económica por sanciones o multas de entes de control, detrimento patrimonial. O perdida de la certificación ACA debido a la disminución de la cobertura ocupacional en las actividades válidas para la redención de pena</v>
      </c>
      <c r="F57" s="311" t="s">
        <v>423</v>
      </c>
      <c r="G57" s="311" t="s">
        <v>424</v>
      </c>
      <c r="H57" s="123" t="str">
        <f>+IF(F57='[3]11 FORMULAS'!$B$4,'[3]11 FORMULAS'!$C$4,IF(F57='[3]11 FORMULAS'!$B$6,'[3]11 FORMULAS'!$C$6,IF(F57='[3]11 FORMULAS'!$B$8,'[3]11 FORMULAS'!$C$8,IF(F57='[3]11 FORMULAS'!$B$10,'[3]11 FORMULAS'!$C$10,""))))</f>
        <v>Procesos</v>
      </c>
      <c r="I57" s="490" t="str">
        <f t="shared" si="0"/>
        <v>Procesos</v>
      </c>
    </row>
    <row r="58" spans="1:31" ht="198.75" customHeight="1" x14ac:dyDescent="0.25">
      <c r="A58" s="488" t="s">
        <v>564</v>
      </c>
      <c r="B58" s="310" t="s">
        <v>420</v>
      </c>
      <c r="C58" s="310" t="s">
        <v>565</v>
      </c>
      <c r="D58" s="310" t="s">
        <v>566</v>
      </c>
      <c r="E58" s="489" t="str">
        <f t="shared" si="1"/>
        <v>Posibilidad de afectación reputacional por fugas o rescates dentro del sistema carcelario o durante traslados o remisiones debido a fallas en los procedimientos establecidos</v>
      </c>
      <c r="F58" s="311" t="s">
        <v>423</v>
      </c>
      <c r="G58" s="311" t="s">
        <v>424</v>
      </c>
      <c r="H58" s="123" t="str">
        <f>+IF(F58='[3]11 FORMULAS'!$B$4,'[3]11 FORMULAS'!$C$4,IF(F58='[3]11 FORMULAS'!$B$6,'[3]11 FORMULAS'!$C$6,IF(F58='[3]11 FORMULAS'!$B$8,'[3]11 FORMULAS'!$C$8,IF(F58='[3]11 FORMULAS'!$B$10,'[3]11 FORMULAS'!$C$10,""))))</f>
        <v>Procesos</v>
      </c>
      <c r="I58" s="490" t="str">
        <f t="shared" si="0"/>
        <v>Procesos</v>
      </c>
    </row>
    <row r="59" spans="1:31" ht="198.75" customHeight="1" x14ac:dyDescent="0.25">
      <c r="A59" s="488" t="s">
        <v>567</v>
      </c>
      <c r="B59" s="310" t="s">
        <v>444</v>
      </c>
      <c r="C59" s="310" t="s">
        <v>568</v>
      </c>
      <c r="D59" s="310" t="s">
        <v>569</v>
      </c>
      <c r="E59" s="489" t="str">
        <f t="shared" si="1"/>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F59" s="311" t="s">
        <v>423</v>
      </c>
      <c r="G59" s="311" t="s">
        <v>424</v>
      </c>
      <c r="H59" s="123" t="str">
        <f>+IF(F59='[3]11 FORMULAS'!$B$4,'[3]11 FORMULAS'!$C$4,IF(F59='[3]11 FORMULAS'!$B$6,'[3]11 FORMULAS'!$C$6,IF(F59='[3]11 FORMULAS'!$B$8,'[3]11 FORMULAS'!$C$8,IF(F59='[3]11 FORMULAS'!$B$10,'[3]11 FORMULAS'!$C$10,""))))</f>
        <v>Procesos</v>
      </c>
      <c r="I59" s="490" t="str">
        <f t="shared" si="0"/>
        <v>Procesos</v>
      </c>
    </row>
    <row r="60" spans="1:31" ht="198.75" customHeight="1" x14ac:dyDescent="0.25">
      <c r="A60" s="488" t="s">
        <v>570</v>
      </c>
      <c r="B60" s="310" t="s">
        <v>444</v>
      </c>
      <c r="C60" s="310" t="s">
        <v>571</v>
      </c>
      <c r="D60" s="310" t="s">
        <v>572</v>
      </c>
      <c r="E60" s="489" t="str">
        <f t="shared" si="1"/>
        <v>Posibilidad de afectación reputacional y económica por demanda de los PPL, familiar, tercero o entes control debido al incumplimiento en la cobertura de los puestos de servicio y las actividades programadas</v>
      </c>
      <c r="F60" s="311" t="s">
        <v>423</v>
      </c>
      <c r="G60" s="311" t="s">
        <v>424</v>
      </c>
      <c r="H60" s="123" t="str">
        <f>+IF(F60='[3]11 FORMULAS'!$B$4,'[3]11 FORMULAS'!$C$4,IF(F60='[3]11 FORMULAS'!$B$6,'[3]11 FORMULAS'!$C$6,IF(F60='[3]11 FORMULAS'!$B$8,'[3]11 FORMULAS'!$C$8,IF(F60='[3]11 FORMULAS'!$B$10,'[3]11 FORMULAS'!$C$10,""))))</f>
        <v>Procesos</v>
      </c>
      <c r="I60" s="490" t="str">
        <f t="shared" si="0"/>
        <v>Procesos</v>
      </c>
    </row>
    <row r="61" spans="1:31" ht="198.75" customHeight="1" x14ac:dyDescent="0.25">
      <c r="A61" s="488" t="s">
        <v>573</v>
      </c>
      <c r="B61" s="310" t="s">
        <v>432</v>
      </c>
      <c r="C61" s="310" t="s">
        <v>574</v>
      </c>
      <c r="D61" s="310" t="s">
        <v>575</v>
      </c>
      <c r="E61" s="489" t="str">
        <f t="shared" si="1"/>
        <v>Posibilidad de afectación económica por demanda de los PPL, familiar, tercero o entes control  debido a falencias en seguridad y deficiencia en los tiempos de reacción a los eventos que atenten contra la seguridad de las PPL/Funcionarios/Guardia.</v>
      </c>
      <c r="F61" s="311" t="s">
        <v>423</v>
      </c>
      <c r="G61" s="311" t="s">
        <v>424</v>
      </c>
      <c r="H61" s="123" t="str">
        <f>+IF(F61='[3]11 FORMULAS'!$B$4,'[3]11 FORMULAS'!$C$4,IF(F61='[3]11 FORMULAS'!$B$6,'[3]11 FORMULAS'!$C$6,IF(F61='[3]11 FORMULAS'!$B$8,'[3]11 FORMULAS'!$C$8,IF(F61='[3]11 FORMULAS'!$B$10,'[3]11 FORMULAS'!$C$10,""))))</f>
        <v>Procesos</v>
      </c>
      <c r="I61" s="490" t="str">
        <f t="shared" si="0"/>
        <v>Procesos</v>
      </c>
    </row>
    <row r="62" spans="1:31" ht="198.75" customHeight="1" x14ac:dyDescent="0.25">
      <c r="A62" s="488" t="s">
        <v>576</v>
      </c>
      <c r="B62" s="310" t="s">
        <v>420</v>
      </c>
      <c r="C62" s="310" t="s">
        <v>608</v>
      </c>
      <c r="D62" s="310" t="s">
        <v>609</v>
      </c>
      <c r="E62" s="489" t="str">
        <f t="shared" si="1"/>
        <v>Posibilidad de afectación reputacional por sanción disciplinaria  debido a fuga/rescates o falencia en la seguridad dentro del sistema penitenciario</v>
      </c>
      <c r="F62" s="311" t="s">
        <v>423</v>
      </c>
      <c r="G62" s="311" t="s">
        <v>424</v>
      </c>
      <c r="H62" s="123" t="str">
        <f>+IF(F62='[3]11 FORMULAS'!$B$4,'[3]11 FORMULAS'!$C$4,IF(F62='[3]11 FORMULAS'!$B$6,'[3]11 FORMULAS'!$C$6,IF(F62='[3]11 FORMULAS'!$B$8,'[3]11 FORMULAS'!$C$8,IF(F62='[3]11 FORMULAS'!$B$10,'[3]11 FORMULAS'!$C$10,""))))</f>
        <v>Procesos</v>
      </c>
      <c r="I62" s="490" t="str">
        <f t="shared" si="0"/>
        <v>Procesos</v>
      </c>
    </row>
    <row r="63" spans="1:31" ht="198.75" customHeight="1" x14ac:dyDescent="0.25">
      <c r="A63" s="488" t="s">
        <v>577</v>
      </c>
      <c r="B63" s="310" t="s">
        <v>420</v>
      </c>
      <c r="C63" s="310" t="s">
        <v>578</v>
      </c>
      <c r="D63" s="310" t="s">
        <v>579</v>
      </c>
      <c r="E63" s="489" t="str">
        <f t="shared" si="1"/>
        <v>Posibilidad de afectación reputacional por requerimientos de entes de control debido a la pérdida de la confidencialidad de la información</v>
      </c>
      <c r="F63" s="311" t="s">
        <v>423</v>
      </c>
      <c r="G63" s="311" t="s">
        <v>424</v>
      </c>
      <c r="H63" s="123" t="str">
        <f>+IF(F63='[3]11 FORMULAS'!$B$4,'[3]11 FORMULAS'!$C$4,IF(F63='[3]11 FORMULAS'!$B$6,'[3]11 FORMULAS'!$C$6,IF(F63='[3]11 FORMULAS'!$B$8,'[3]11 FORMULAS'!$C$8,IF(F63='[3]11 FORMULAS'!$B$10,'[3]11 FORMULAS'!$C$10,""))))</f>
        <v>Procesos</v>
      </c>
      <c r="I63" s="490" t="str">
        <f t="shared" si="0"/>
        <v>Procesos</v>
      </c>
    </row>
    <row r="64" spans="1:31" ht="198.75" customHeight="1" x14ac:dyDescent="0.25">
      <c r="A64" s="488" t="s">
        <v>580</v>
      </c>
      <c r="B64" s="310" t="s">
        <v>420</v>
      </c>
      <c r="C64" s="310" t="s">
        <v>581</v>
      </c>
      <c r="D64" s="310" t="s">
        <v>582</v>
      </c>
      <c r="E64" s="489" t="str">
        <f t="shared" si="1"/>
        <v xml:space="preserve">Posibilidad de afectación reputacional por requerimientos de entes de control y autoridades judiciales debido al vencimiento de trámites Jurídicos. </v>
      </c>
      <c r="F64" s="311" t="s">
        <v>423</v>
      </c>
      <c r="G64" s="311" t="s">
        <v>424</v>
      </c>
      <c r="H64" s="123" t="str">
        <f>+IF(F64='[3]11 FORMULAS'!$B$4,'[3]11 FORMULAS'!$C$4,IF(F64='[3]11 FORMULAS'!$B$6,'[3]11 FORMULAS'!$C$6,IF(F64='[3]11 FORMULAS'!$B$8,'[3]11 FORMULAS'!$C$8,IF(F64='[3]11 FORMULAS'!$B$10,'[3]11 FORMULAS'!$C$10,""))))</f>
        <v>Procesos</v>
      </c>
      <c r="I64" s="490" t="str">
        <f t="shared" si="0"/>
        <v>Procesos</v>
      </c>
    </row>
    <row r="65" spans="1:9" ht="198.75" customHeight="1" x14ac:dyDescent="0.25">
      <c r="A65" s="488" t="s">
        <v>583</v>
      </c>
      <c r="B65" s="310" t="s">
        <v>420</v>
      </c>
      <c r="C65" s="310" t="s">
        <v>581</v>
      </c>
      <c r="D65" s="310" t="s">
        <v>584</v>
      </c>
      <c r="E65" s="489" t="str">
        <f t="shared" si="1"/>
        <v xml:space="preserve">Posibilidad de afectación reputacional por requerimientos de entes de control y autoridades judiciales debido a la prescripción de trámites Jurídicos. </v>
      </c>
      <c r="F65" s="311" t="s">
        <v>423</v>
      </c>
      <c r="G65" s="311" t="s">
        <v>424</v>
      </c>
      <c r="H65" s="123" t="str">
        <f>+IF(F65='[3]11 FORMULAS'!$B$4,'[3]11 FORMULAS'!$C$4,IF(F65='[3]11 FORMULAS'!$B$6,'[3]11 FORMULAS'!$C$6,IF(F65='[3]11 FORMULAS'!$B$8,'[3]11 FORMULAS'!$C$8,IF(F65='[3]11 FORMULAS'!$B$10,'[3]11 FORMULAS'!$C$10,""))))</f>
        <v>Procesos</v>
      </c>
      <c r="I65" s="490" t="str">
        <f t="shared" si="0"/>
        <v>Procesos</v>
      </c>
    </row>
    <row r="66" spans="1:9" ht="198.75" customHeight="1" x14ac:dyDescent="0.25">
      <c r="A66" s="488" t="s">
        <v>585</v>
      </c>
      <c r="B66" s="310" t="s">
        <v>420</v>
      </c>
      <c r="C66" s="310" t="s">
        <v>581</v>
      </c>
      <c r="D66" s="310" t="s">
        <v>586</v>
      </c>
      <c r="E66" s="489" t="str">
        <f t="shared" si="1"/>
        <v>Posibilidad de afectación reputacional por requerimientos de entes de control y autoridades judiciales  debido a permitir la prolongación Ilícita de la libertad</v>
      </c>
      <c r="F66" s="311" t="s">
        <v>423</v>
      </c>
      <c r="G66" s="311" t="s">
        <v>424</v>
      </c>
      <c r="H66" s="123" t="str">
        <f>+IF(F66='[3]11 FORMULAS'!$B$4,'[3]11 FORMULAS'!$C$4,IF(F66='[3]11 FORMULAS'!$B$6,'[3]11 FORMULAS'!$C$6,IF(F66='[3]11 FORMULAS'!$B$8,'[3]11 FORMULAS'!$C$8,IF(F66='[3]11 FORMULAS'!$B$10,'[3]11 FORMULAS'!$C$10,""))))</f>
        <v>Procesos</v>
      </c>
      <c r="I66" s="490" t="str">
        <f t="shared" si="0"/>
        <v>Procesos</v>
      </c>
    </row>
    <row r="67" spans="1:9" ht="198.75" customHeight="1" x14ac:dyDescent="0.25">
      <c r="A67" s="488" t="s">
        <v>587</v>
      </c>
      <c r="B67" s="310" t="s">
        <v>420</v>
      </c>
      <c r="C67" s="310" t="s">
        <v>581</v>
      </c>
      <c r="D67" s="310" t="s">
        <v>588</v>
      </c>
      <c r="E67" s="489" t="str">
        <f t="shared" si="1"/>
        <v>Posibilidad de afectación reputacional por requerimientos de entes de control y autoridades judiciales debido a Hojas de vida incompletas, desactualizadas o imprecisas (Física o en el aplicativo SISIPEC WEB)</v>
      </c>
      <c r="F67" s="311" t="s">
        <v>423</v>
      </c>
      <c r="G67" s="311" t="s">
        <v>424</v>
      </c>
      <c r="H67" s="123" t="str">
        <f>+IF(F67='[3]11 FORMULAS'!$B$4,'[3]11 FORMULAS'!$C$4,IF(F67='[3]11 FORMULAS'!$B$6,'[3]11 FORMULAS'!$C$6,IF(F67='[3]11 FORMULAS'!$B$8,'[3]11 FORMULAS'!$C$8,IF(F67='[3]11 FORMULAS'!$B$10,'[3]11 FORMULAS'!$C$10,""))))</f>
        <v>Procesos</v>
      </c>
      <c r="I67" s="490" t="str">
        <f t="shared" si="0"/>
        <v>Procesos</v>
      </c>
    </row>
    <row r="68" spans="1:9" ht="198.75" customHeight="1" x14ac:dyDescent="0.25">
      <c r="A68" s="488" t="s">
        <v>589</v>
      </c>
      <c r="B68" s="310" t="s">
        <v>420</v>
      </c>
      <c r="C68" s="310" t="s">
        <v>581</v>
      </c>
      <c r="D68" s="310" t="s">
        <v>590</v>
      </c>
      <c r="E68" s="489" t="str">
        <f t="shared" si="1"/>
        <v>Posibilidad de afectación reputacional por requerimientos de entes de control y autoridades judiciales debido a conceder u otorgar libertad o trasladar a una PPL sin el debido cumplimiento de los requisitos legales.</v>
      </c>
      <c r="F68" s="311" t="s">
        <v>423</v>
      </c>
      <c r="G68" s="311" t="s">
        <v>424</v>
      </c>
      <c r="H68" s="123" t="str">
        <f>+IF(F68='[3]11 FORMULAS'!$B$4,'[3]11 FORMULAS'!$C$4,IF(F68='[3]11 FORMULAS'!$B$6,'[3]11 FORMULAS'!$C$6,IF(F68='[3]11 FORMULAS'!$B$8,'[3]11 FORMULAS'!$C$8,IF(F68='[3]11 FORMULAS'!$B$10,'[3]11 FORMULAS'!$C$10,""))))</f>
        <v>Procesos</v>
      </c>
      <c r="I68" s="490" t="str">
        <f t="shared" si="0"/>
        <v>Procesos</v>
      </c>
    </row>
    <row r="69" spans="1:9" ht="198.75" customHeight="1" x14ac:dyDescent="0.25">
      <c r="A69" s="488" t="s">
        <v>591</v>
      </c>
      <c r="B69" s="310" t="s">
        <v>420</v>
      </c>
      <c r="C69" s="310" t="s">
        <v>592</v>
      </c>
      <c r="D69" s="310" t="s">
        <v>593</v>
      </c>
      <c r="E69" s="489" t="str">
        <f t="shared" si="1"/>
        <v xml:space="preserve">Posibilidad de afectación reputacional por requerimientos de entes de control y autoridades judiciales  debido a la privación ilegal de la libertad </v>
      </c>
      <c r="F69" s="311" t="s">
        <v>423</v>
      </c>
      <c r="G69" s="311" t="s">
        <v>424</v>
      </c>
      <c r="H69" s="123" t="str">
        <f>+IF(F69='[3]11 FORMULAS'!$B$4,'[3]11 FORMULAS'!$C$4,IF(F69='[3]11 FORMULAS'!$B$6,'[3]11 FORMULAS'!$C$6,IF(F69='[3]11 FORMULAS'!$B$8,'[3]11 FORMULAS'!$C$8,IF(F69='[3]11 FORMULAS'!$B$10,'[3]11 FORMULAS'!$C$10,""))))</f>
        <v>Procesos</v>
      </c>
      <c r="I69" s="490" t="str">
        <f t="shared" si="0"/>
        <v>Procesos</v>
      </c>
    </row>
    <row r="70" spans="1:9" ht="198.75" customHeight="1" x14ac:dyDescent="0.25">
      <c r="A70" s="488" t="s">
        <v>594</v>
      </c>
      <c r="B70" s="310" t="s">
        <v>444</v>
      </c>
      <c r="C70" s="310" t="s">
        <v>595</v>
      </c>
      <c r="D70" s="310" t="s">
        <v>596</v>
      </c>
      <c r="E70" s="489" t="str">
        <f t="shared" si="1"/>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F70" s="311" t="s">
        <v>423</v>
      </c>
      <c r="G70" s="311" t="s">
        <v>424</v>
      </c>
      <c r="H70" s="123" t="str">
        <f>+IF(F70='[3]11 FORMULAS'!$B$4,'[3]11 FORMULAS'!$C$4,IF(F70='[3]11 FORMULAS'!$B$6,'[3]11 FORMULAS'!$C$6,IF(F70='[3]11 FORMULAS'!$B$8,'[3]11 FORMULAS'!$C$8,IF(F70='[3]11 FORMULAS'!$B$10,'[3]11 FORMULAS'!$C$10,""))))</f>
        <v>Procesos</v>
      </c>
      <c r="I70" s="490" t="str">
        <f t="shared" si="0"/>
        <v>Procesos</v>
      </c>
    </row>
    <row r="71" spans="1:9" ht="198.75" customHeight="1" x14ac:dyDescent="0.25">
      <c r="A71" s="488" t="s">
        <v>597</v>
      </c>
      <c r="B71" s="310" t="s">
        <v>420</v>
      </c>
      <c r="C71" s="310" t="s">
        <v>598</v>
      </c>
      <c r="D71" s="310" t="s">
        <v>599</v>
      </c>
      <c r="E71" s="489" t="str">
        <f t="shared" si="1"/>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F71" s="311" t="s">
        <v>423</v>
      </c>
      <c r="G71" s="311" t="s">
        <v>424</v>
      </c>
      <c r="H71" s="123" t="str">
        <f>+IF(F71='[3]11 FORMULAS'!$B$4,'[3]11 FORMULAS'!$C$4,IF(F71='[3]11 FORMULAS'!$B$6,'[3]11 FORMULAS'!$C$6,IF(F71='[3]11 FORMULAS'!$B$8,'[3]11 FORMULAS'!$C$8,IF(F71='[3]11 FORMULAS'!$B$10,'[3]11 FORMULAS'!$C$10,""))))</f>
        <v>Procesos</v>
      </c>
      <c r="I71" s="490" t="str">
        <f t="shared" ref="I71:I72" si="3">IF(G71="","",IF(G71=H71,G71,G71))</f>
        <v>Procesos</v>
      </c>
    </row>
    <row r="72" spans="1:9" ht="198.75" customHeight="1" x14ac:dyDescent="0.25">
      <c r="A72" s="491" t="s">
        <v>600</v>
      </c>
      <c r="B72" s="495" t="s">
        <v>420</v>
      </c>
      <c r="C72" s="495" t="s">
        <v>601</v>
      </c>
      <c r="D72" s="495" t="s">
        <v>602</v>
      </c>
      <c r="E72" s="496" t="str">
        <f t="shared" ref="E72" si="4">+CONCATENATE(B72," ",C72," ",D72)</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F72" s="497" t="s">
        <v>423</v>
      </c>
      <c r="G72" s="497" t="s">
        <v>424</v>
      </c>
      <c r="H72" s="498" t="str">
        <f>+IF(F72='[3]11 FORMULAS'!$B$4,'[3]11 FORMULAS'!$C$4,IF(F72='[3]11 FORMULAS'!$B$6,'[3]11 FORMULAS'!$C$6,IF(F72='[3]11 FORMULAS'!$B$8,'[3]11 FORMULAS'!$C$8,IF(F72='[3]11 FORMULAS'!$B$10,'[3]11 FORMULAS'!$C$10,""))))</f>
        <v>Procesos</v>
      </c>
      <c r="I72" s="499" t="str">
        <f t="shared" si="3"/>
        <v>Procesos</v>
      </c>
    </row>
    <row r="73" spans="1:9" x14ac:dyDescent="0.25">
      <c r="A73" s="500"/>
      <c r="B73" s="500"/>
      <c r="C73" s="500"/>
      <c r="D73" s="500"/>
      <c r="E73" s="501"/>
      <c r="F73" s="502"/>
      <c r="G73" s="502"/>
      <c r="H73" s="503"/>
      <c r="I73" s="503"/>
    </row>
    <row r="74" spans="1:9" x14ac:dyDescent="0.25">
      <c r="A74" s="500"/>
      <c r="B74" s="500"/>
      <c r="C74" s="500"/>
      <c r="D74" s="500"/>
      <c r="E74" s="501"/>
      <c r="F74" s="502"/>
      <c r="G74" s="502"/>
      <c r="H74" s="503"/>
      <c r="I74" s="503"/>
    </row>
    <row r="75" spans="1:9" x14ac:dyDescent="0.25">
      <c r="A75" s="500"/>
    </row>
    <row r="76" spans="1:9" x14ac:dyDescent="0.25">
      <c r="A76" s="500"/>
    </row>
    <row r="77" spans="1:9" x14ac:dyDescent="0.25">
      <c r="A77" s="500"/>
    </row>
    <row r="78" spans="1:9" x14ac:dyDescent="0.25">
      <c r="A78" s="500"/>
    </row>
    <row r="79" spans="1:9" x14ac:dyDescent="0.25">
      <c r="A79" s="500"/>
    </row>
  </sheetData>
  <sheetProtection algorithmName="SHA-512" hashValue="/YqCOBDvZTbwei4j5Gr14kRpIcNe5QBVhKHO6gvsS77toctsIJ4yT9fRjlHLK9mWGyc1B8zGj69A1KhOaq0Gcw==" saltValue="3+g3hQWoTVvPCeBbfF6pkA==" spinCount="100000" sheet="1" objects="1" scenarios="1" autoFilter="0"/>
  <autoFilter ref="A7:I7" xr:uid="{00000000-0009-0000-0000-000003000000}"/>
  <mergeCells count="5">
    <mergeCell ref="F6:G6"/>
    <mergeCell ref="B3:I3"/>
    <mergeCell ref="B4:I4"/>
    <mergeCell ref="A1:B1"/>
    <mergeCell ref="C1:H1"/>
  </mergeCells>
  <phoneticPr fontId="62" type="noConversion"/>
  <dataValidations count="1">
    <dataValidation type="list" allowBlank="1" showInputMessage="1" showErrorMessage="1" sqref="B73:B74 B18" xr:uid="{CAD38817-4F81-488B-81F4-0FB02971F2BA}">
      <formula1>"Posibilidad de Afectación Económica, Posibilidad de Afectación Reputacional, Posibilidad de Afectación Económica y Reputacional"</formula1>
    </dataValidation>
  </dataValidations>
  <printOptions horizontalCentered="1"/>
  <pageMargins left="0.31496062992125984" right="0.27559055118110237" top="0.23622047244094491" bottom="0.15748031496062992" header="0" footer="0"/>
  <pageSetup paperSize="5" scale="58" orientation="landscape" r:id="rId1"/>
  <headerFooter alignWithMargins="0">
    <oddFooter>&amp;R&amp;G</oddFooter>
  </headerFooter>
  <drawing r:id="rId2"/>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499984740745262"/>
    <pageSetUpPr fitToPage="1"/>
  </sheetPr>
  <dimension ref="A1:F18"/>
  <sheetViews>
    <sheetView showGridLines="0" view="pageBreakPreview" zoomScale="90" zoomScaleNormal="100" zoomScaleSheetLayoutView="90" workbookViewId="0">
      <selection activeCell="F2" sqref="F2"/>
    </sheetView>
  </sheetViews>
  <sheetFormatPr baseColWidth="10" defaultColWidth="11.42578125" defaultRowHeight="12.75" x14ac:dyDescent="0.2"/>
  <cols>
    <col min="1" max="6" width="25.7109375" style="128" customWidth="1"/>
    <col min="7" max="16384" width="11.42578125" style="128"/>
  </cols>
  <sheetData>
    <row r="1" spans="1:6" ht="99.75" customHeight="1" thickBot="1" x14ac:dyDescent="0.3">
      <c r="A1" s="329"/>
      <c r="B1" s="619" t="s">
        <v>143</v>
      </c>
      <c r="C1" s="619"/>
      <c r="D1" s="619"/>
      <c r="E1" s="619"/>
      <c r="F1" s="330" t="s">
        <v>376</v>
      </c>
    </row>
    <row r="2" spans="1:6" ht="19.5" customHeight="1" x14ac:dyDescent="0.2">
      <c r="A2" s="127"/>
      <c r="B2" s="139"/>
      <c r="C2" s="139"/>
      <c r="D2" s="139"/>
      <c r="E2" s="139"/>
      <c r="F2" s="328"/>
    </row>
    <row r="3" spans="1:6" ht="19.5" customHeight="1" thickBot="1" x14ac:dyDescent="0.25">
      <c r="A3" s="626" t="s">
        <v>232</v>
      </c>
      <c r="B3" s="627"/>
      <c r="C3" s="627"/>
      <c r="D3" s="627"/>
      <c r="E3" s="627"/>
      <c r="F3" s="628"/>
    </row>
    <row r="4" spans="1:6" ht="13.5" thickBot="1" x14ac:dyDescent="0.25">
      <c r="A4" s="129" t="s">
        <v>0</v>
      </c>
      <c r="B4" s="629" t="s">
        <v>233</v>
      </c>
      <c r="C4" s="630"/>
      <c r="D4" s="630"/>
      <c r="E4" s="630"/>
      <c r="F4" s="631"/>
    </row>
    <row r="5" spans="1:6" ht="13.5" thickBot="1" x14ac:dyDescent="0.25">
      <c r="A5" s="129" t="s">
        <v>234</v>
      </c>
      <c r="B5" s="629" t="s">
        <v>233</v>
      </c>
      <c r="C5" s="630"/>
      <c r="D5" s="630"/>
      <c r="E5" s="630"/>
      <c r="F5" s="631"/>
    </row>
    <row r="6" spans="1:6" ht="13.5" thickBot="1" x14ac:dyDescent="0.25">
      <c r="A6" s="624" t="s">
        <v>235</v>
      </c>
      <c r="B6" s="625"/>
      <c r="C6" s="624" t="s">
        <v>236</v>
      </c>
      <c r="D6" s="625"/>
      <c r="E6" s="624" t="s">
        <v>237</v>
      </c>
      <c r="F6" s="625"/>
    </row>
    <row r="7" spans="1:6" ht="13.5" thickBot="1" x14ac:dyDescent="0.25">
      <c r="A7" s="622" t="s">
        <v>238</v>
      </c>
      <c r="B7" s="623"/>
      <c r="C7" s="622" t="s">
        <v>239</v>
      </c>
      <c r="D7" s="623"/>
      <c r="E7" s="622" t="s">
        <v>240</v>
      </c>
      <c r="F7" s="623"/>
    </row>
    <row r="8" spans="1:6" ht="81" customHeight="1" x14ac:dyDescent="0.2">
      <c r="A8" s="621" t="s">
        <v>241</v>
      </c>
      <c r="B8" s="621"/>
      <c r="C8" s="621" t="s">
        <v>233</v>
      </c>
      <c r="D8" s="621"/>
      <c r="E8" s="621" t="s">
        <v>233</v>
      </c>
      <c r="F8" s="621"/>
    </row>
    <row r="9" spans="1:6" ht="81" customHeight="1" x14ac:dyDescent="0.2">
      <c r="A9" s="621" t="s">
        <v>241</v>
      </c>
      <c r="B9" s="621"/>
      <c r="C9" s="621" t="s">
        <v>233</v>
      </c>
      <c r="D9" s="621"/>
      <c r="E9" s="621" t="s">
        <v>233</v>
      </c>
      <c r="F9" s="621"/>
    </row>
    <row r="10" spans="1:6" ht="81" customHeight="1" x14ac:dyDescent="0.2">
      <c r="A10" s="621" t="s">
        <v>241</v>
      </c>
      <c r="B10" s="621"/>
      <c r="C10" s="621" t="s">
        <v>233</v>
      </c>
      <c r="D10" s="621"/>
      <c r="E10" s="621" t="s">
        <v>233</v>
      </c>
      <c r="F10" s="621"/>
    </row>
    <row r="11" spans="1:6" ht="81" customHeight="1" x14ac:dyDescent="0.2">
      <c r="A11" s="621" t="s">
        <v>241</v>
      </c>
      <c r="B11" s="621"/>
      <c r="C11" s="621" t="s">
        <v>233</v>
      </c>
      <c r="D11" s="621"/>
      <c r="E11" s="621" t="s">
        <v>233</v>
      </c>
      <c r="F11" s="621"/>
    </row>
    <row r="12" spans="1:6" ht="81" customHeight="1" x14ac:dyDescent="0.2">
      <c r="A12" s="621" t="s">
        <v>241</v>
      </c>
      <c r="B12" s="621"/>
      <c r="C12" s="621" t="s">
        <v>233</v>
      </c>
      <c r="D12" s="621"/>
      <c r="E12" s="621" t="s">
        <v>233</v>
      </c>
      <c r="F12" s="621"/>
    </row>
    <row r="13" spans="1:6" ht="81" customHeight="1" x14ac:dyDescent="0.2">
      <c r="A13" s="621" t="s">
        <v>241</v>
      </c>
      <c r="B13" s="621"/>
      <c r="C13" s="621" t="s">
        <v>233</v>
      </c>
      <c r="D13" s="621"/>
      <c r="E13" s="621" t="s">
        <v>233</v>
      </c>
      <c r="F13" s="621"/>
    </row>
    <row r="14" spans="1:6" ht="81" customHeight="1" x14ac:dyDescent="0.2">
      <c r="A14" s="621" t="s">
        <v>241</v>
      </c>
      <c r="B14" s="621"/>
      <c r="C14" s="621" t="s">
        <v>233</v>
      </c>
      <c r="D14" s="621"/>
      <c r="E14" s="621" t="s">
        <v>233</v>
      </c>
      <c r="F14" s="621"/>
    </row>
    <row r="15" spans="1:6" ht="81" customHeight="1" x14ac:dyDescent="0.2">
      <c r="A15" s="621" t="s">
        <v>241</v>
      </c>
      <c r="B15" s="621"/>
      <c r="C15" s="621" t="s">
        <v>233</v>
      </c>
      <c r="D15" s="621"/>
      <c r="E15" s="621" t="s">
        <v>233</v>
      </c>
      <c r="F15" s="621"/>
    </row>
    <row r="16" spans="1:6" ht="81" customHeight="1" x14ac:dyDescent="0.2">
      <c r="A16" s="621" t="s">
        <v>241</v>
      </c>
      <c r="B16" s="621"/>
      <c r="C16" s="621" t="s">
        <v>233</v>
      </c>
      <c r="D16" s="621"/>
      <c r="E16" s="621" t="s">
        <v>233</v>
      </c>
      <c r="F16" s="621"/>
    </row>
    <row r="17" spans="1:6" ht="81" customHeight="1" x14ac:dyDescent="0.2">
      <c r="A17" s="621" t="s">
        <v>241</v>
      </c>
      <c r="B17" s="621"/>
      <c r="C17" s="621" t="s">
        <v>233</v>
      </c>
      <c r="D17" s="621"/>
      <c r="E17" s="621" t="s">
        <v>233</v>
      </c>
      <c r="F17" s="621"/>
    </row>
    <row r="18" spans="1:6" ht="81" customHeight="1" x14ac:dyDescent="0.2">
      <c r="A18" s="621" t="s">
        <v>241</v>
      </c>
      <c r="B18" s="621"/>
      <c r="C18" s="621" t="s">
        <v>233</v>
      </c>
      <c r="D18" s="621"/>
      <c r="E18" s="621" t="s">
        <v>233</v>
      </c>
      <c r="F18" s="621"/>
    </row>
  </sheetData>
  <mergeCells count="43">
    <mergeCell ref="B1:E1"/>
    <mergeCell ref="A6:B6"/>
    <mergeCell ref="C6:D6"/>
    <mergeCell ref="E6:F6"/>
    <mergeCell ref="A3:F3"/>
    <mergeCell ref="B4:F4"/>
    <mergeCell ref="B5:F5"/>
    <mergeCell ref="A7:B7"/>
    <mergeCell ref="C7:D7"/>
    <mergeCell ref="E7:F7"/>
    <mergeCell ref="A8:B8"/>
    <mergeCell ref="C8:D8"/>
    <mergeCell ref="E8:F8"/>
    <mergeCell ref="A9:B9"/>
    <mergeCell ref="C9:D9"/>
    <mergeCell ref="E9:F9"/>
    <mergeCell ref="A10:B10"/>
    <mergeCell ref="C10:D10"/>
    <mergeCell ref="E10:F10"/>
    <mergeCell ref="A11:B11"/>
    <mergeCell ref="C11:D11"/>
    <mergeCell ref="E11:F11"/>
    <mergeCell ref="A12:B12"/>
    <mergeCell ref="C12:D12"/>
    <mergeCell ref="E12:F12"/>
    <mergeCell ref="A13:B13"/>
    <mergeCell ref="C13:D13"/>
    <mergeCell ref="E13:F13"/>
    <mergeCell ref="A14:B14"/>
    <mergeCell ref="C14:D14"/>
    <mergeCell ref="E14:F14"/>
    <mergeCell ref="A15:B15"/>
    <mergeCell ref="C15:D15"/>
    <mergeCell ref="E15:F15"/>
    <mergeCell ref="A16:B16"/>
    <mergeCell ref="C16:D16"/>
    <mergeCell ref="E16:F16"/>
    <mergeCell ref="A17:B17"/>
    <mergeCell ref="C17:D17"/>
    <mergeCell ref="E17:F17"/>
    <mergeCell ref="A18:B18"/>
    <mergeCell ref="C18:D18"/>
    <mergeCell ref="E18:F18"/>
  </mergeCells>
  <pageMargins left="0.70866141732283472" right="0.70866141732283472" top="0.74803149606299213" bottom="0.74803149606299213" header="0.31496062992125984" footer="0.31496062992125984"/>
  <pageSetup paperSize="9" scale="56" orientation="portrait" r:id="rId1"/>
  <headerFooter>
    <oddFooter>&amp;R&amp;G</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74"/>
  <sheetViews>
    <sheetView showGridLines="0" view="pageBreakPreview" zoomScale="70" zoomScaleNormal="55" zoomScaleSheetLayoutView="70" workbookViewId="0">
      <pane xSplit="1" topLeftCell="B1" activePane="topRight" state="frozen"/>
      <selection pane="topRight" activeCell="N8" sqref="N8"/>
    </sheetView>
  </sheetViews>
  <sheetFormatPr baseColWidth="10" defaultColWidth="14.28515625" defaultRowHeight="14.25" x14ac:dyDescent="0.25"/>
  <cols>
    <col min="1" max="1" width="15.42578125" style="119" customWidth="1"/>
    <col min="2" max="2" width="29.28515625" style="133" customWidth="1"/>
    <col min="3" max="3" width="15.42578125" style="133" customWidth="1"/>
    <col min="4" max="4" width="21.140625" style="119" customWidth="1"/>
    <col min="5" max="5" width="16.85546875" style="187" customWidth="1"/>
    <col min="6" max="6" width="22.140625" style="119" customWidth="1"/>
    <col min="7" max="7" width="13.42578125" style="187" customWidth="1"/>
    <col min="8" max="8" width="11.140625" style="187" customWidth="1"/>
    <col min="9" max="9" width="10.42578125" style="187" customWidth="1"/>
    <col min="10" max="10" width="22.7109375" style="187" customWidth="1"/>
    <col min="11" max="11" width="12.42578125" style="187" customWidth="1"/>
    <col min="12" max="12" width="10.140625" style="187" customWidth="1"/>
    <col min="13" max="13" width="17.5703125" style="188" customWidth="1"/>
    <col min="14" max="14" width="21.42578125" style="188" customWidth="1"/>
    <col min="15" max="15" width="23.140625" style="119" customWidth="1"/>
    <col min="16" max="16" width="21.7109375" style="119" customWidth="1"/>
    <col min="17" max="17" width="32.85546875" style="119" customWidth="1"/>
    <col min="18" max="18" width="9.42578125" style="133" customWidth="1"/>
    <col min="19" max="19" width="9.85546875" style="133" customWidth="1"/>
    <col min="20" max="20" width="17.85546875" style="119" customWidth="1"/>
    <col min="21" max="21" width="5.42578125" style="119" customWidth="1"/>
    <col min="22" max="22" width="14.140625" style="119" bestFit="1" customWidth="1"/>
    <col min="23" max="23" width="14.85546875" style="119" bestFit="1" customWidth="1"/>
    <col min="24" max="24" width="27.42578125" style="119" customWidth="1"/>
    <col min="25" max="25" width="54.42578125" style="119" customWidth="1"/>
    <col min="26" max="29" width="24.140625" style="119" customWidth="1"/>
    <col min="30" max="256" width="11.42578125" style="119" customWidth="1"/>
    <col min="257" max="257" width="12.7109375" style="119" customWidth="1"/>
    <col min="258" max="258" width="47" style="119" customWidth="1"/>
    <col min="259" max="259" width="35" style="119" customWidth="1"/>
    <col min="260" max="16384" width="14.28515625" style="119"/>
  </cols>
  <sheetData>
    <row r="1" spans="1:25" ht="106.5" customHeight="1" thickBot="1" x14ac:dyDescent="0.3">
      <c r="A1" s="632"/>
      <c r="B1" s="633"/>
      <c r="C1" s="619" t="s">
        <v>143</v>
      </c>
      <c r="D1" s="619"/>
      <c r="E1" s="619"/>
      <c r="F1" s="619"/>
      <c r="G1" s="619"/>
      <c r="H1" s="619"/>
      <c r="I1" s="619"/>
      <c r="J1" s="619"/>
      <c r="K1" s="619"/>
      <c r="L1" s="619"/>
      <c r="M1" s="634" t="s">
        <v>405</v>
      </c>
      <c r="N1" s="635"/>
      <c r="O1" s="131"/>
      <c r="P1" s="132"/>
      <c r="Q1" s="132"/>
      <c r="R1" s="119"/>
      <c r="S1" s="119"/>
      <c r="U1" s="133"/>
      <c r="V1" s="133"/>
    </row>
    <row r="2" spans="1:25" s="116" customFormat="1" ht="15.75" thickBot="1" x14ac:dyDescent="0.25">
      <c r="A2" s="130"/>
      <c r="B2" s="135"/>
      <c r="C2" s="68"/>
      <c r="D2" s="136"/>
      <c r="E2" s="131"/>
      <c r="G2" s="137"/>
      <c r="H2" s="138"/>
      <c r="I2" s="131"/>
      <c r="J2" s="131"/>
      <c r="K2" s="131"/>
      <c r="L2" s="131"/>
      <c r="M2" s="132"/>
      <c r="N2" s="132"/>
      <c r="R2" s="134"/>
      <c r="S2" s="134"/>
    </row>
    <row r="3" spans="1:25" s="116" customFormat="1" ht="15.75" thickBot="1" x14ac:dyDescent="0.25">
      <c r="A3" s="313" t="s">
        <v>222</v>
      </c>
      <c r="B3" s="639" t="str">
        <f>+IF('2 CONTEXTO E IDENTIFICACIÓN'!$B$3="","",'2 CONTEXTO E IDENTIFICACIÓN'!$B$3)</f>
        <v/>
      </c>
      <c r="C3" s="639"/>
      <c r="D3" s="639"/>
      <c r="E3" s="333"/>
      <c r="F3" s="333"/>
      <c r="G3" s="334"/>
      <c r="H3" s="334"/>
      <c r="I3" s="334"/>
      <c r="J3" s="334"/>
      <c r="K3" s="334"/>
      <c r="L3" s="334"/>
      <c r="M3" s="334"/>
      <c r="N3" s="335"/>
      <c r="R3" s="134"/>
      <c r="S3" s="134"/>
    </row>
    <row r="4" spans="1:25" s="116" customFormat="1" ht="15.75" thickBot="1" x14ac:dyDescent="0.25">
      <c r="A4" s="336"/>
      <c r="B4" s="140"/>
      <c r="C4" s="337"/>
      <c r="D4" s="337"/>
      <c r="E4" s="139"/>
      <c r="F4" s="139"/>
      <c r="G4" s="640" t="s">
        <v>242</v>
      </c>
      <c r="H4" s="641"/>
      <c r="I4" s="641"/>
      <c r="J4" s="641"/>
      <c r="K4" s="641"/>
      <c r="L4" s="641"/>
      <c r="M4" s="641"/>
      <c r="N4" s="642"/>
      <c r="R4" s="134"/>
      <c r="S4" s="134"/>
    </row>
    <row r="5" spans="1:25" s="141" customFormat="1" ht="14.1" customHeight="1" thickBot="1" x14ac:dyDescent="0.25">
      <c r="A5" s="338"/>
      <c r="C5" s="643" t="s">
        <v>243</v>
      </c>
      <c r="D5" s="644"/>
      <c r="E5" s="644"/>
      <c r="F5" s="645"/>
      <c r="G5" s="646" t="s">
        <v>172</v>
      </c>
      <c r="H5" s="647"/>
      <c r="I5" s="648"/>
      <c r="J5" s="646" t="s">
        <v>174</v>
      </c>
      <c r="K5" s="647"/>
      <c r="L5" s="648"/>
      <c r="M5" s="646" t="s">
        <v>244</v>
      </c>
      <c r="N5" s="648"/>
      <c r="P5" s="116"/>
      <c r="Q5" s="116"/>
      <c r="R5" s="134"/>
      <c r="S5" s="134"/>
      <c r="T5" s="116"/>
      <c r="U5" s="116"/>
      <c r="V5" s="116"/>
      <c r="W5" s="116"/>
      <c r="X5" s="116"/>
      <c r="Y5" s="116"/>
    </row>
    <row r="6" spans="1:25" s="150" customFormat="1" ht="57.75" thickBot="1" x14ac:dyDescent="0.3">
      <c r="A6" s="142" t="s">
        <v>245</v>
      </c>
      <c r="B6" s="143" t="s">
        <v>246</v>
      </c>
      <c r="C6" s="142" t="s">
        <v>170</v>
      </c>
      <c r="D6" s="144" t="s">
        <v>247</v>
      </c>
      <c r="E6" s="145" t="s">
        <v>248</v>
      </c>
      <c r="F6" s="146" t="s">
        <v>249</v>
      </c>
      <c r="G6" s="147" t="s">
        <v>172</v>
      </c>
      <c r="H6" s="148" t="s">
        <v>250</v>
      </c>
      <c r="I6" s="145" t="s">
        <v>251</v>
      </c>
      <c r="J6" s="147" t="s">
        <v>174</v>
      </c>
      <c r="K6" s="148" t="s">
        <v>250</v>
      </c>
      <c r="L6" s="145" t="s">
        <v>251</v>
      </c>
      <c r="M6" s="147" t="s">
        <v>252</v>
      </c>
      <c r="N6" s="149" t="s">
        <v>253</v>
      </c>
      <c r="P6" s="649" t="s">
        <v>254</v>
      </c>
      <c r="Q6" s="650"/>
      <c r="R6" s="651"/>
      <c r="S6" s="651"/>
      <c r="T6" s="652"/>
      <c r="U6" s="141"/>
      <c r="V6" s="636" t="s">
        <v>255</v>
      </c>
      <c r="W6" s="637"/>
      <c r="X6" s="637"/>
      <c r="Y6" s="638"/>
    </row>
    <row r="7" spans="1:25" ht="42.6" customHeight="1" x14ac:dyDescent="0.25">
      <c r="A7" s="151" t="str">
        <f>'2 CONTEXTO E IDENTIFICACIÓN'!A8</f>
        <v>R1AJ</v>
      </c>
      <c r="B7" s="152" t="str">
        <f>'2 CONTEXTO E IDENTIFICACIÓN'!E8</f>
        <v xml:space="preserve">Posibilidad de afectación reputacional  por quejas o denuncias de ciudadanos o grupos de valor debido a la extemporánea o imprecisa 
orientación a los usuarios en las casas de justicia. </v>
      </c>
      <c r="C7" s="434">
        <v>1867</v>
      </c>
      <c r="D7" s="435" t="str">
        <f t="shared" ref="D7:D26" si="0">+IF(C7="","",IF(C7&lt;=$S$8,$Q$8,IF(C7&lt;=$S$9,$Q$9,IF(C7&lt;=$S$10,$Q$10,IF(C7&lt;=$S$11,$Q$11,IF(C7&gt;=$R$12,$Q$12,""))))))</f>
        <v xml:space="preserve"> La actividad que conlleva el riesgo se ejecuta
 mínimo 500 veces al año y máximo 5000 veces
 por año</v>
      </c>
      <c r="E7" s="436">
        <f t="shared" ref="E7:E26" si="1">+IF(D7="","",IF(D7=$Q$8,$T$8,IF(D7=$Q$9,$T$9,IF(D7=$Q$10,$T$10,IF(D7=$Q$11,$T$11,IF(D7=$Q$12,$T$12))))))</f>
        <v>0.8</v>
      </c>
      <c r="F7" s="437" t="str">
        <f t="shared" ref="F7:F26" si="2">+IF(D7="","",IF(D7=$Q$8,$P$8,IF(D7=$Q$9,$P$9,IF(D7=$Q$10,$P$10,IF(D7=$Q$11,$P$11,IF(D7=$Q$12,$P$12))))))</f>
        <v>Alta</v>
      </c>
      <c r="G7" s="440"/>
      <c r="H7" s="441" t="str">
        <f>+IF(G7="","",IF(G7="N/A","",IF(OR(G7=$X$8,G7=$Y$8),$W$8,IF(OR(G7=$X$9,G7=$Y$9),$W$9,IF(OR(G7=$X$10,G7=$Y$10),$W$10,IF(OR(G7=$X$11,G7=$Y$11),$W$11,IF(OR(G7=$X$12,G7=$Y$12),$W$12)))))))</f>
        <v/>
      </c>
      <c r="I7" s="437" t="str">
        <f t="shared" ref="I7:I26" si="3">+IF(G7="","",IF(G7="N/A","",IF(OR(G7=$X$8,G7=$Y$8),$V$8,IF(OR(G7=$X$9,G7=$Y$9),$V$9,IF(OR(G7=$X$10,G7=$Y$10),$V$10,IF(OR(G7=$X$11,G7=$Y$11),$V$11,IF(OR(G7=$X$12,G7=$Y$12),$V$12)))))))</f>
        <v/>
      </c>
      <c r="J7" s="440" t="s">
        <v>274</v>
      </c>
      <c r="K7" s="441">
        <f t="shared" ref="K7:K26" si="4">+IF(J7="","",IF(J7="N/A","",IF(OR(J7=$X$8,J7=$Y$8),$W$8,IF(OR(J7=$X$9,J7=$Y$9),$W$9,IF(OR(J7=$X$10,J7=$Y$10),$W$10,IF(OR(J7=$X$11,J7=$Y$11),$W$11,IF(OR(J7=$X$12,J7=$Y$12),$W$12)))))))</f>
        <v>1</v>
      </c>
      <c r="L7" s="437" t="str">
        <f t="shared" ref="L7:L26" si="5">+IF(J7="","",IF(J7="N/A","",IF(OR(J7=$X$8,J7=$Y$8),$V$8,IF(OR(J7=$X$9,J7=$Y$9),$V$9,IF(OR(J7=$X$10,J7=$Y$10),$V$10,IF(OR(J7=$X$11,J7=$Y$11),$V$11,IF(OR(J7=$X$12,J7=$Y$12),$V$12)))))))</f>
        <v>Catastrófico</v>
      </c>
      <c r="M7" s="442">
        <f>+IF(H7="",K7,IF(K7="",H7,IF(H7&gt;K7,H7,K7)))</f>
        <v>1</v>
      </c>
      <c r="N7" s="443" t="str">
        <f>+IF(M7="","",IF(M7=$W$8,$V$8,IF(M7=$W$9,$V$9,IF(M7=$W$10,$V$10,IF(M7=$W$11,$V$11,IF(M7=$W$12,$V$12))))))</f>
        <v>Catastrófico</v>
      </c>
      <c r="P7" s="159" t="s">
        <v>251</v>
      </c>
      <c r="Q7" s="160" t="s">
        <v>247</v>
      </c>
      <c r="R7" s="161" t="s">
        <v>257</v>
      </c>
      <c r="S7" s="161" t="s">
        <v>258</v>
      </c>
      <c r="T7" s="162" t="s">
        <v>259</v>
      </c>
      <c r="U7" s="150"/>
      <c r="V7" s="159" t="s">
        <v>251</v>
      </c>
      <c r="W7" s="160" t="s">
        <v>260</v>
      </c>
      <c r="X7" s="160" t="s">
        <v>261</v>
      </c>
      <c r="Y7" s="162" t="s">
        <v>174</v>
      </c>
    </row>
    <row r="8" spans="1:25" ht="156.75" x14ac:dyDescent="0.25">
      <c r="A8" s="301" t="str">
        <f>'2 CONTEXTO E IDENTIFICACIÓN'!A9</f>
        <v>R2AJ</v>
      </c>
      <c r="B8" s="152" t="str">
        <f>'2 CONTEXTO E IDENTIFICACIÓN'!E9</f>
        <v>Posibilidad de afectación reputacional por la imposibilidad de garantizar la adecuada atención de usuarios en los equipamientos de Justicia de forma presencial y virtual debido a la desvinculación de entidades operadoras al programa de casas de justicia</v>
      </c>
      <c r="C8" s="326">
        <v>365</v>
      </c>
      <c r="D8" s="163" t="str">
        <f t="shared" si="0"/>
        <v xml:space="preserve"> La actividad que conlleva el riesgo se ejecuta de
 24 a 500 veces por año</v>
      </c>
      <c r="E8" s="154">
        <f t="shared" si="1"/>
        <v>0.6</v>
      </c>
      <c r="F8" s="155" t="str">
        <f t="shared" si="2"/>
        <v>Media</v>
      </c>
      <c r="G8" s="341"/>
      <c r="H8" s="164" t="str">
        <f t="shared" ref="H8:H26" si="6">+IF(G8="","",IF(G8="N/A","",IF(OR(G8=$X$8,G8=$Y$8),$W$8,IF(OR(G8=$X$9,G8=$Y$9),$W$9,IF(OR(G8=$X$10,G8=$Y$10),$W$10,IF(OR(G8=$X$11,G8=$Y$11),$W$11,IF(OR(G8=$X$12,G8=$Y$12),$W$12)))))))</f>
        <v/>
      </c>
      <c r="I8" s="177" t="str">
        <f t="shared" si="3"/>
        <v/>
      </c>
      <c r="J8" s="341" t="s">
        <v>266</v>
      </c>
      <c r="K8" s="164">
        <f t="shared" si="4"/>
        <v>0.4</v>
      </c>
      <c r="L8" s="177" t="str">
        <f t="shared" si="5"/>
        <v>Menor</v>
      </c>
      <c r="M8" s="166">
        <f>+IF(H8="",K8,IF(K8="",H8,IF(H8&gt;K8,H8,K8)))</f>
        <v>0.4</v>
      </c>
      <c r="N8" s="167" t="str">
        <f t="shared" ref="N8:N26" si="7">+IF(M8="","",IF(M8=$W$8,$V$8,IF(M8=$W$9,$V$9,IF(M8=$W$10,$V$10,IF(M8=$W$11,$V$11,IF(M8=$W$12,$V$12))))))</f>
        <v>Menor</v>
      </c>
      <c r="P8" s="168" t="s">
        <v>262</v>
      </c>
      <c r="Q8" s="169" t="s">
        <v>385</v>
      </c>
      <c r="R8" s="170">
        <v>0</v>
      </c>
      <c r="S8" s="170">
        <v>2</v>
      </c>
      <c r="T8" s="171">
        <v>0.2</v>
      </c>
      <c r="V8" s="168" t="s">
        <v>263</v>
      </c>
      <c r="W8" s="172">
        <v>0.2</v>
      </c>
      <c r="X8" s="169" t="s">
        <v>380</v>
      </c>
      <c r="Y8" s="173" t="s">
        <v>256</v>
      </c>
    </row>
    <row r="9" spans="1:25" ht="199.5" x14ac:dyDescent="0.25">
      <c r="A9" s="301" t="str">
        <f>'2 CONTEXTO E IDENTIFICACIÓN'!A10</f>
        <v>R3AJ</v>
      </c>
      <c r="B9" s="152" t="str">
        <f>'2 CONTEXTO E IDENTIFICACIÓN'!E10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326">
        <v>246</v>
      </c>
      <c r="D9" s="163" t="str">
        <f t="shared" si="0"/>
        <v xml:space="preserve"> La actividad que conlleva el riesgo se ejecuta de
 24 a 500 veces por año</v>
      </c>
      <c r="E9" s="154">
        <f t="shared" si="1"/>
        <v>0.6</v>
      </c>
      <c r="F9" s="155" t="str">
        <f t="shared" si="2"/>
        <v>Media</v>
      </c>
      <c r="G9" s="341"/>
      <c r="H9" s="164" t="str">
        <f t="shared" si="6"/>
        <v/>
      </c>
      <c r="I9" s="177" t="str">
        <f t="shared" si="3"/>
        <v/>
      </c>
      <c r="J9" s="341" t="s">
        <v>256</v>
      </c>
      <c r="K9" s="164">
        <f t="shared" si="4"/>
        <v>0.2</v>
      </c>
      <c r="L9" s="177" t="str">
        <f t="shared" si="5"/>
        <v>Leve</v>
      </c>
      <c r="M9" s="166">
        <f t="shared" ref="M9:M26" si="8">+IF(H9="",K9,IF(K9="",H9,IF(H9&gt;K9,H9,K9)))</f>
        <v>0.2</v>
      </c>
      <c r="N9" s="167" t="str">
        <f t="shared" si="7"/>
        <v>Leve</v>
      </c>
      <c r="P9" s="174" t="s">
        <v>264</v>
      </c>
      <c r="Q9" s="175" t="s">
        <v>386</v>
      </c>
      <c r="R9" s="170">
        <v>3</v>
      </c>
      <c r="S9" s="170">
        <v>24</v>
      </c>
      <c r="T9" s="171">
        <v>0.4</v>
      </c>
      <c r="V9" s="174" t="s">
        <v>265</v>
      </c>
      <c r="W9" s="172">
        <v>0.4</v>
      </c>
      <c r="X9" s="175" t="s">
        <v>381</v>
      </c>
      <c r="Y9" s="176" t="s">
        <v>266</v>
      </c>
    </row>
    <row r="10" spans="1:25" ht="171" x14ac:dyDescent="0.25">
      <c r="A10" s="301" t="str">
        <f>'2 CONTEXTO E IDENTIFICACIÓN'!A11</f>
        <v>R5AJ</v>
      </c>
      <c r="B10" s="152" t="str">
        <f>'2 CONTEXTO E IDENTIFICACIÓN'!E11</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0" s="326">
        <v>797</v>
      </c>
      <c r="D10" s="163" t="str">
        <f t="shared" si="0"/>
        <v xml:space="preserve"> La actividad que conlleva el riesgo se ejecuta
 mínimo 500 veces al año y máximo 5000 veces
 por año</v>
      </c>
      <c r="E10" s="165">
        <f t="shared" si="1"/>
        <v>0.8</v>
      </c>
      <c r="F10" s="177" t="str">
        <f t="shared" si="2"/>
        <v>Alta</v>
      </c>
      <c r="G10" s="341"/>
      <c r="H10" s="164" t="str">
        <f t="shared" si="6"/>
        <v/>
      </c>
      <c r="I10" s="177" t="str">
        <f t="shared" si="3"/>
        <v/>
      </c>
      <c r="J10" s="341" t="s">
        <v>256</v>
      </c>
      <c r="K10" s="164">
        <f t="shared" si="4"/>
        <v>0.2</v>
      </c>
      <c r="L10" s="177" t="str">
        <f t="shared" si="5"/>
        <v>Leve</v>
      </c>
      <c r="M10" s="166">
        <f t="shared" si="8"/>
        <v>0.2</v>
      </c>
      <c r="N10" s="167" t="str">
        <f t="shared" si="7"/>
        <v>Leve</v>
      </c>
      <c r="P10" s="178" t="s">
        <v>267</v>
      </c>
      <c r="Q10" s="175" t="s">
        <v>387</v>
      </c>
      <c r="R10" s="170">
        <v>25</v>
      </c>
      <c r="S10" s="170">
        <v>500</v>
      </c>
      <c r="T10" s="171">
        <v>0.6</v>
      </c>
      <c r="V10" s="178" t="s">
        <v>75</v>
      </c>
      <c r="W10" s="172">
        <v>0.6</v>
      </c>
      <c r="X10" s="175" t="s">
        <v>382</v>
      </c>
      <c r="Y10" s="176" t="s">
        <v>268</v>
      </c>
    </row>
    <row r="11" spans="1:25" ht="114" x14ac:dyDescent="0.25">
      <c r="A11" s="301" t="str">
        <f>'2 CONTEXTO E IDENTIFICACIÓN'!A12</f>
        <v>R6AJ</v>
      </c>
      <c r="B11" s="152" t="str">
        <f>'2 CONTEXTO E IDENTIFICACIÓN'!E12</f>
        <v>Posibilidad de afectación reputacional por una queja de un grupo de valor debido a fallas en la calidad en la prestación del servicio  de atención en el programa Distrital de Justicia Juvenil Restaurativa</v>
      </c>
      <c r="C11" s="326">
        <v>44886</v>
      </c>
      <c r="D11" s="163" t="str">
        <f t="shared" si="0"/>
        <v xml:space="preserve"> La actividad que conlleva el riesgo se ejecuta más 
de 5000 veces por año</v>
      </c>
      <c r="E11" s="165">
        <f t="shared" si="1"/>
        <v>1</v>
      </c>
      <c r="F11" s="177" t="str">
        <f t="shared" si="2"/>
        <v>Muy Alta</v>
      </c>
      <c r="G11" s="341"/>
      <c r="H11" s="164" t="str">
        <f t="shared" si="6"/>
        <v/>
      </c>
      <c r="I11" s="177" t="str">
        <f t="shared" si="3"/>
        <v/>
      </c>
      <c r="J11" s="341" t="s">
        <v>271</v>
      </c>
      <c r="K11" s="164">
        <f t="shared" si="4"/>
        <v>0.8</v>
      </c>
      <c r="L11" s="177" t="str">
        <f t="shared" si="5"/>
        <v>Mayor</v>
      </c>
      <c r="M11" s="166">
        <f t="shared" si="8"/>
        <v>0.8</v>
      </c>
      <c r="N11" s="167" t="str">
        <f t="shared" si="7"/>
        <v>Mayor</v>
      </c>
      <c r="P11" s="178" t="s">
        <v>269</v>
      </c>
      <c r="Q11" s="175" t="s">
        <v>388</v>
      </c>
      <c r="R11" s="170">
        <v>501</v>
      </c>
      <c r="S11" s="170">
        <v>5000</v>
      </c>
      <c r="T11" s="171">
        <v>0.8</v>
      </c>
      <c r="V11" s="178" t="s">
        <v>270</v>
      </c>
      <c r="W11" s="172">
        <v>0.8</v>
      </c>
      <c r="X11" s="175" t="s">
        <v>383</v>
      </c>
      <c r="Y11" s="176" t="s">
        <v>271</v>
      </c>
    </row>
    <row r="12" spans="1:25" ht="85.5" x14ac:dyDescent="0.25">
      <c r="A12" s="301" t="str">
        <f>'2 CONTEXTO E IDENTIFICACIÓN'!A13</f>
        <v>R7AJ</v>
      </c>
      <c r="B12" s="152" t="str">
        <f>'2 CONTEXTO E IDENTIFICACIÓN'!E13</f>
        <v>Posibilidad de afectación reputacional por una queja de un grupo de valor debido a falta de seguimiento en las actividades del PTI (Plan de Trabajo individual)</v>
      </c>
      <c r="C12" s="326">
        <v>1473</v>
      </c>
      <c r="D12" s="163" t="str">
        <f t="shared" si="0"/>
        <v xml:space="preserve"> La actividad que conlleva el riesgo se ejecuta
 mínimo 500 veces al año y máximo 5000 veces
 por año</v>
      </c>
      <c r="E12" s="165">
        <f t="shared" si="1"/>
        <v>0.8</v>
      </c>
      <c r="F12" s="177" t="str">
        <f t="shared" si="2"/>
        <v>Alta</v>
      </c>
      <c r="G12" s="341"/>
      <c r="H12" s="164" t="str">
        <f t="shared" si="6"/>
        <v/>
      </c>
      <c r="I12" s="177" t="str">
        <f t="shared" si="3"/>
        <v/>
      </c>
      <c r="J12" s="341" t="s">
        <v>268</v>
      </c>
      <c r="K12" s="164">
        <f t="shared" si="4"/>
        <v>0.6</v>
      </c>
      <c r="L12" s="177" t="str">
        <f t="shared" si="5"/>
        <v>Moderado</v>
      </c>
      <c r="M12" s="166">
        <f t="shared" si="8"/>
        <v>0.6</v>
      </c>
      <c r="N12" s="167" t="str">
        <f t="shared" si="7"/>
        <v>Moderado</v>
      </c>
      <c r="P12" s="178" t="s">
        <v>272</v>
      </c>
      <c r="Q12" s="175" t="s">
        <v>389</v>
      </c>
      <c r="R12" s="170">
        <v>5001</v>
      </c>
      <c r="S12" s="170"/>
      <c r="T12" s="171">
        <v>1</v>
      </c>
      <c r="V12" s="178" t="s">
        <v>273</v>
      </c>
      <c r="W12" s="172">
        <v>1</v>
      </c>
      <c r="X12" s="175" t="s">
        <v>384</v>
      </c>
      <c r="Y12" s="176" t="s">
        <v>274</v>
      </c>
    </row>
    <row r="13" spans="1:25" ht="43.5" customHeight="1" x14ac:dyDescent="0.25">
      <c r="A13" s="301" t="str">
        <f>'2 CONTEXTO E IDENTIFICACIÓN'!A14</f>
        <v>R1AR</v>
      </c>
      <c r="B13" s="152" t="str">
        <f>'2 CONTEXTO E IDENTIFICACIÓN'!E14</f>
        <v>Posibilidad de afectación reputacional por sanciones de entes de control, autoridades judiciales y rectores de política a debido a falta de seguimiento y control periódico a los tiempos de respuesta de PQRSDF.</v>
      </c>
      <c r="C13" s="326">
        <v>12952</v>
      </c>
      <c r="D13" s="163" t="str">
        <f t="shared" si="0"/>
        <v xml:space="preserve"> La actividad que conlleva el riesgo se ejecuta más 
de 5000 veces por año</v>
      </c>
      <c r="E13" s="165">
        <f t="shared" si="1"/>
        <v>1</v>
      </c>
      <c r="F13" s="177" t="str">
        <f t="shared" si="2"/>
        <v>Muy Alta</v>
      </c>
      <c r="G13" s="341"/>
      <c r="H13" s="164" t="str">
        <f t="shared" si="6"/>
        <v/>
      </c>
      <c r="I13" s="177" t="str">
        <f t="shared" si="3"/>
        <v/>
      </c>
      <c r="J13" s="341" t="s">
        <v>271</v>
      </c>
      <c r="K13" s="164">
        <f t="shared" si="4"/>
        <v>0.8</v>
      </c>
      <c r="L13" s="177" t="str">
        <f t="shared" si="5"/>
        <v>Mayor</v>
      </c>
      <c r="M13" s="166">
        <f t="shared" si="8"/>
        <v>0.8</v>
      </c>
      <c r="N13" s="167" t="str">
        <f t="shared" si="7"/>
        <v>Mayor</v>
      </c>
      <c r="P13" s="178"/>
      <c r="Q13" s="175"/>
      <c r="R13" s="170"/>
      <c r="S13" s="170"/>
      <c r="T13" s="171"/>
      <c r="V13" s="178"/>
      <c r="W13" s="172"/>
      <c r="X13" s="175" t="s">
        <v>26</v>
      </c>
      <c r="Y13" s="176" t="s">
        <v>26</v>
      </c>
    </row>
    <row r="14" spans="1:25" ht="43.5" customHeight="1" x14ac:dyDescent="0.25">
      <c r="A14" s="301" t="str">
        <f>'2 CONTEXTO E IDENTIFICACIÓN'!A15</f>
        <v>R1CID</v>
      </c>
      <c r="B14" s="152" t="str">
        <f>'2 CONTEXTO E IDENTIFICACIÓN'!E15</f>
        <v>Posibilidad de afectación reputacional y económica por demandas de parte de los particulares o vencimiento de los términos debido a procesos disciplinarios desarrollados y fallados sin cumplir con los parámetros de ley.</v>
      </c>
      <c r="C14" s="339">
        <v>1000</v>
      </c>
      <c r="D14" s="153" t="str">
        <f t="shared" si="0"/>
        <v xml:space="preserve"> La actividad que conlleva el riesgo se ejecuta
 mínimo 500 veces al año y máximo 5000 veces
 por año</v>
      </c>
      <c r="E14" s="154">
        <f t="shared" si="1"/>
        <v>0.8</v>
      </c>
      <c r="F14" s="155" t="str">
        <f t="shared" si="2"/>
        <v>Alta</v>
      </c>
      <c r="G14" s="340" t="s">
        <v>380</v>
      </c>
      <c r="H14" s="156">
        <f t="shared" si="6"/>
        <v>0.2</v>
      </c>
      <c r="I14" s="155" t="str">
        <f t="shared" si="3"/>
        <v>Leve</v>
      </c>
      <c r="J14" s="340" t="s">
        <v>266</v>
      </c>
      <c r="K14" s="156">
        <f t="shared" si="4"/>
        <v>0.4</v>
      </c>
      <c r="L14" s="155" t="str">
        <f t="shared" si="5"/>
        <v>Menor</v>
      </c>
      <c r="M14" s="157">
        <f t="shared" si="8"/>
        <v>0.4</v>
      </c>
      <c r="N14" s="158" t="str">
        <f t="shared" si="7"/>
        <v>Menor</v>
      </c>
    </row>
    <row r="15" spans="1:25" ht="43.5" customHeight="1" x14ac:dyDescent="0.25">
      <c r="A15" s="301" t="str">
        <f>'2 CONTEXTO E IDENTIFICACIÓN'!A16</f>
        <v>R1DE</v>
      </c>
      <c r="B15" s="152" t="str">
        <f>'2 CONTEXTO E IDENTIFICACIÓN'!E16</f>
        <v>Posibilidad de afectación reputacional por sanciones de entes de control y/o quejas de un grupo de valor  debido a otorgar visto bueno a solicitudes de Certificado de Disponibilidad Presupuestal - CDP de los proyectos de inversion sin el lleno de requisitos</v>
      </c>
      <c r="C15" s="326">
        <v>200</v>
      </c>
      <c r="D15" s="163" t="str">
        <f t="shared" si="0"/>
        <v xml:space="preserve"> La actividad que conlleva el riesgo se ejecuta de
 24 a 500 veces por año</v>
      </c>
      <c r="E15" s="154">
        <f t="shared" si="1"/>
        <v>0.6</v>
      </c>
      <c r="F15" s="155" t="str">
        <f t="shared" si="2"/>
        <v>Media</v>
      </c>
      <c r="G15" s="341"/>
      <c r="H15" s="164" t="str">
        <f t="shared" si="6"/>
        <v/>
      </c>
      <c r="I15" s="177" t="str">
        <f t="shared" si="3"/>
        <v/>
      </c>
      <c r="J15" s="341" t="s">
        <v>268</v>
      </c>
      <c r="K15" s="164">
        <f t="shared" si="4"/>
        <v>0.6</v>
      </c>
      <c r="L15" s="177" t="str">
        <f t="shared" si="5"/>
        <v>Moderado</v>
      </c>
      <c r="M15" s="166">
        <f t="shared" si="8"/>
        <v>0.6</v>
      </c>
      <c r="N15" s="167" t="str">
        <f t="shared" si="7"/>
        <v>Moderado</v>
      </c>
    </row>
    <row r="16" spans="1:25" ht="43.5" customHeight="1" x14ac:dyDescent="0.25">
      <c r="A16" s="301" t="str">
        <f>'2 CONTEXTO E IDENTIFICACIÓN'!A17</f>
        <v>R2DE</v>
      </c>
      <c r="B16" s="152" t="str">
        <f>'2 CONTEXTO E IDENTIFICACIÓN'!E17</f>
        <v>Posibilidad de afectación reputacional por sanciones de entes de control debido a falencias en la Calidad de la información  sobre la ejecucion de los proyectos de inversion.</v>
      </c>
      <c r="C16" s="326">
        <v>144</v>
      </c>
      <c r="D16" s="163" t="str">
        <f t="shared" si="0"/>
        <v xml:space="preserve"> La actividad que conlleva el riesgo se ejecuta de
 24 a 500 veces por año</v>
      </c>
      <c r="E16" s="154">
        <f t="shared" si="1"/>
        <v>0.6</v>
      </c>
      <c r="F16" s="155" t="str">
        <f t="shared" si="2"/>
        <v>Media</v>
      </c>
      <c r="G16" s="341"/>
      <c r="H16" s="164" t="str">
        <f t="shared" si="6"/>
        <v/>
      </c>
      <c r="I16" s="177" t="str">
        <f t="shared" si="3"/>
        <v/>
      </c>
      <c r="J16" s="341" t="s">
        <v>268</v>
      </c>
      <c r="K16" s="164">
        <f t="shared" si="4"/>
        <v>0.6</v>
      </c>
      <c r="L16" s="177" t="str">
        <f t="shared" si="5"/>
        <v>Moderado</v>
      </c>
      <c r="M16" s="166">
        <f t="shared" si="8"/>
        <v>0.6</v>
      </c>
      <c r="N16" s="167" t="str">
        <f t="shared" si="7"/>
        <v>Moderado</v>
      </c>
    </row>
    <row r="17" spans="1:14" ht="43.5" customHeight="1" x14ac:dyDescent="0.25">
      <c r="A17" s="301" t="str">
        <f>'2 CONTEXTO E IDENTIFICACIÓN'!A18</f>
        <v>R2FI</v>
      </c>
      <c r="B17" s="152" t="str">
        <f>'2 CONTEXTO E IDENTIFICACIÓN'!E18</f>
        <v>Posibilidad de afectación Económica y Reputacional por sanciones de netes de control o hallazgos de auditorias o de la autoridad ambiental debido al incumplimiento de lineamientos normativos ambientales aplicables.</v>
      </c>
      <c r="C17" s="326">
        <v>4</v>
      </c>
      <c r="D17" s="163" t="str">
        <f t="shared" si="0"/>
        <v xml:space="preserve"> La actividad que conlleva el riesgo se ejecuta de
 3 a 24 veces por año</v>
      </c>
      <c r="E17" s="154">
        <f t="shared" si="1"/>
        <v>0.4</v>
      </c>
      <c r="F17" s="155" t="str">
        <f t="shared" si="2"/>
        <v>Baja</v>
      </c>
      <c r="G17" s="341"/>
      <c r="H17" s="164" t="str">
        <f t="shared" si="6"/>
        <v/>
      </c>
      <c r="I17" s="177" t="str">
        <f t="shared" si="3"/>
        <v/>
      </c>
      <c r="J17" s="341" t="s">
        <v>271</v>
      </c>
      <c r="K17" s="164">
        <f t="shared" si="4"/>
        <v>0.8</v>
      </c>
      <c r="L17" s="177" t="str">
        <f t="shared" si="5"/>
        <v>Mayor</v>
      </c>
      <c r="M17" s="166">
        <f t="shared" si="8"/>
        <v>0.8</v>
      </c>
      <c r="N17" s="167" t="str">
        <f t="shared" si="7"/>
        <v>Mayor</v>
      </c>
    </row>
    <row r="18" spans="1:14" ht="43.5" customHeight="1" x14ac:dyDescent="0.25">
      <c r="A18" s="301" t="str">
        <f>'2 CONTEXTO E IDENTIFICACIÓN'!A19</f>
        <v>R3FI</v>
      </c>
      <c r="B18" s="152" t="str">
        <f>'2 CONTEXTO E IDENTIFICACIÓN'!E19</f>
        <v>Posibilidad de afectación reputacional por queja de un grupo de valor debido a fallas en la implementación del modelo integrado de planeación y gestión MIPG.</v>
      </c>
      <c r="C18" s="326">
        <v>300</v>
      </c>
      <c r="D18" s="163" t="str">
        <f>+IF(C18="","",IF(C18&lt;=$S$8,$Q$8,IF(C18&lt;=$S$9,$Q$9,IF(C18&lt;=$S$10,$Q$10,IF(C18&lt;=$S$11,$Q$11,IF(C18&gt;=$R$12,$Q$12,""))))))</f>
        <v xml:space="preserve"> La actividad que conlleva el riesgo se ejecuta de
 24 a 500 veces por año</v>
      </c>
      <c r="E18" s="154">
        <f t="shared" si="1"/>
        <v>0.6</v>
      </c>
      <c r="F18" s="155" t="str">
        <f t="shared" si="2"/>
        <v>Media</v>
      </c>
      <c r="G18" s="341"/>
      <c r="H18" s="164" t="str">
        <f t="shared" si="6"/>
        <v/>
      </c>
      <c r="I18" s="177" t="str">
        <f t="shared" si="3"/>
        <v/>
      </c>
      <c r="J18" s="341" t="s">
        <v>268</v>
      </c>
      <c r="K18" s="164">
        <f t="shared" si="4"/>
        <v>0.6</v>
      </c>
      <c r="L18" s="177" t="str">
        <f t="shared" si="5"/>
        <v>Moderado</v>
      </c>
      <c r="M18" s="166">
        <f t="shared" si="8"/>
        <v>0.6</v>
      </c>
      <c r="N18" s="167" t="str">
        <f t="shared" si="7"/>
        <v>Moderado</v>
      </c>
    </row>
    <row r="19" spans="1:14" ht="43.5" customHeight="1" x14ac:dyDescent="0.25">
      <c r="A19" s="301" t="str">
        <f>'2 CONTEXTO E IDENTIFICACIÓN'!A20</f>
        <v>R1GC</v>
      </c>
      <c r="B19" s="152" t="str">
        <f>'2 CONTEXTO E IDENTIFICACIÓN'!E20</f>
        <v xml:space="preserve">Posibilidad de afectación reputacional por sanciones de entes de control y/o quejas de un grupo de valor  debido a  publicación no autorizada que genere desinformación en la opinión pública	</v>
      </c>
      <c r="C19" s="326">
        <v>365</v>
      </c>
      <c r="D19" s="163" t="str">
        <f t="shared" si="0"/>
        <v xml:space="preserve"> La actividad que conlleva el riesgo se ejecuta de
 24 a 500 veces por año</v>
      </c>
      <c r="E19" s="154">
        <f t="shared" si="1"/>
        <v>0.6</v>
      </c>
      <c r="F19" s="155" t="str">
        <f t="shared" si="2"/>
        <v>Media</v>
      </c>
      <c r="G19" s="341"/>
      <c r="H19" s="164" t="str">
        <f t="shared" si="6"/>
        <v/>
      </c>
      <c r="I19" s="177" t="str">
        <f t="shared" si="3"/>
        <v/>
      </c>
      <c r="J19" s="341" t="s">
        <v>268</v>
      </c>
      <c r="K19" s="164">
        <f t="shared" si="4"/>
        <v>0.6</v>
      </c>
      <c r="L19" s="177" t="str">
        <f t="shared" si="5"/>
        <v>Moderado</v>
      </c>
      <c r="M19" s="166">
        <f t="shared" si="8"/>
        <v>0.6</v>
      </c>
      <c r="N19" s="167" t="str">
        <f t="shared" si="7"/>
        <v>Moderado</v>
      </c>
    </row>
    <row r="20" spans="1:14" ht="43.5" customHeight="1" x14ac:dyDescent="0.25">
      <c r="A20" s="301" t="str">
        <f>'2 CONTEXTO E IDENTIFICACIÓN'!A21</f>
        <v>R1GE</v>
      </c>
      <c r="B20" s="152" t="str">
        <f>'2 CONTEXTO E IDENTIFICACIÓN'!E21</f>
        <v>Posibilidad de afectación reputacional y económica por sanciones o multas de entes de control. 
o por demandas, tutelas, derechos de petición debido a la falla total o parcial en el servicio de atención de la línea de Seguridad y Emergencias 123.</v>
      </c>
      <c r="C20" s="326">
        <v>365</v>
      </c>
      <c r="D20" s="163" t="str">
        <f t="shared" si="0"/>
        <v xml:space="preserve"> La actividad que conlleva el riesgo se ejecuta de
 24 a 500 veces por año</v>
      </c>
      <c r="E20" s="154">
        <f t="shared" si="1"/>
        <v>0.6</v>
      </c>
      <c r="F20" s="155" t="str">
        <f t="shared" si="2"/>
        <v>Media</v>
      </c>
      <c r="G20" s="341" t="s">
        <v>383</v>
      </c>
      <c r="H20" s="164">
        <f t="shared" si="6"/>
        <v>0.8</v>
      </c>
      <c r="I20" s="177" t="str">
        <f t="shared" si="3"/>
        <v>Mayor</v>
      </c>
      <c r="J20" s="341" t="s">
        <v>271</v>
      </c>
      <c r="K20" s="164">
        <f t="shared" si="4"/>
        <v>0.8</v>
      </c>
      <c r="L20" s="177" t="str">
        <f t="shared" si="5"/>
        <v>Mayor</v>
      </c>
      <c r="M20" s="166">
        <f t="shared" si="8"/>
        <v>0.8</v>
      </c>
      <c r="N20" s="167" t="str">
        <f t="shared" si="7"/>
        <v>Mayor</v>
      </c>
    </row>
    <row r="21" spans="1:14" ht="43.5" customHeight="1" x14ac:dyDescent="0.25">
      <c r="A21" s="301" t="str">
        <f>'2 CONTEXTO E IDENTIFICACIÓN'!A22</f>
        <v>R2GE</v>
      </c>
      <c r="B21" s="152" t="str">
        <f>'2 CONTEXTO E IDENTIFICACIÓN'!E22</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1" s="326">
        <v>365</v>
      </c>
      <c r="D21" s="163" t="str">
        <f t="shared" si="0"/>
        <v xml:space="preserve"> La actividad que conlleva el riesgo se ejecuta de
 24 a 500 veces por año</v>
      </c>
      <c r="E21" s="154">
        <f t="shared" si="1"/>
        <v>0.6</v>
      </c>
      <c r="F21" s="155" t="str">
        <f t="shared" si="2"/>
        <v>Media</v>
      </c>
      <c r="G21" s="341" t="s">
        <v>383</v>
      </c>
      <c r="H21" s="164">
        <f t="shared" si="6"/>
        <v>0.8</v>
      </c>
      <c r="I21" s="177" t="str">
        <f t="shared" si="3"/>
        <v>Mayor</v>
      </c>
      <c r="J21" s="341" t="s">
        <v>271</v>
      </c>
      <c r="K21" s="164">
        <f t="shared" si="4"/>
        <v>0.8</v>
      </c>
      <c r="L21" s="177" t="str">
        <f t="shared" si="5"/>
        <v>Mayor</v>
      </c>
      <c r="M21" s="166">
        <f t="shared" si="8"/>
        <v>0.8</v>
      </c>
      <c r="N21" s="167" t="str">
        <f t="shared" si="7"/>
        <v>Mayor</v>
      </c>
    </row>
    <row r="22" spans="1:14" ht="43.5" customHeight="1" x14ac:dyDescent="0.25">
      <c r="A22" s="301" t="str">
        <f>'2 CONTEXTO E IDENTIFICACIÓN'!A23</f>
        <v>R3GE</v>
      </c>
      <c r="B22" s="152" t="str">
        <f>'2 CONTEXTO E IDENTIFICACIÓN'!E23</f>
        <v>Posibilidad de afectación reputacional y económica por sanciones o multas de entes de control. 
o por demandas, tutelas, derechos de petición debido a la afectación de personas, bienes o recursos por servicio o atención inadecuada de incidentes desde el NUSE 123.</v>
      </c>
      <c r="C22" s="326">
        <v>365</v>
      </c>
      <c r="D22" s="163" t="str">
        <f t="shared" si="0"/>
        <v xml:space="preserve"> La actividad que conlleva el riesgo se ejecuta de
 24 a 500 veces por año</v>
      </c>
      <c r="E22" s="154">
        <f t="shared" si="1"/>
        <v>0.6</v>
      </c>
      <c r="F22" s="155" t="str">
        <f t="shared" si="2"/>
        <v>Media</v>
      </c>
      <c r="G22" s="341" t="s">
        <v>383</v>
      </c>
      <c r="H22" s="164">
        <f t="shared" si="6"/>
        <v>0.8</v>
      </c>
      <c r="I22" s="177" t="str">
        <f t="shared" si="3"/>
        <v>Mayor</v>
      </c>
      <c r="J22" s="341" t="s">
        <v>271</v>
      </c>
      <c r="K22" s="164">
        <f t="shared" si="4"/>
        <v>0.8</v>
      </c>
      <c r="L22" s="177" t="str">
        <f t="shared" si="5"/>
        <v>Mayor</v>
      </c>
      <c r="M22" s="166">
        <f t="shared" si="8"/>
        <v>0.8</v>
      </c>
      <c r="N22" s="167" t="str">
        <f t="shared" si="7"/>
        <v>Mayor</v>
      </c>
    </row>
    <row r="23" spans="1:14" ht="43.5" customHeight="1" x14ac:dyDescent="0.25">
      <c r="A23" s="301" t="str">
        <f>'2 CONTEXTO E IDENTIFICACIÓN'!A24</f>
        <v>R1GD</v>
      </c>
      <c r="B23" s="152" t="str">
        <f>'2 CONTEXTO E IDENTIFICACIÓN'!E24</f>
        <v xml:space="preserve">Posibilidad de afectación reputacional  por pérdida 
total o parcial  de documentos debido al incumplimiento de directrices establecidas por la dirección de Recursos Físicos y gestión Documental, por parte de los servidores y/o contratistas de la entidad. </v>
      </c>
      <c r="C23" s="326">
        <v>365</v>
      </c>
      <c r="D23" s="163" t="str">
        <f t="shared" si="0"/>
        <v xml:space="preserve"> La actividad que conlleva el riesgo se ejecuta de
 24 a 500 veces por año</v>
      </c>
      <c r="E23" s="154">
        <f t="shared" si="1"/>
        <v>0.6</v>
      </c>
      <c r="F23" s="155" t="str">
        <f t="shared" si="2"/>
        <v>Media</v>
      </c>
      <c r="G23" s="341"/>
      <c r="H23" s="164" t="str">
        <f t="shared" si="6"/>
        <v/>
      </c>
      <c r="I23" s="177" t="str">
        <f t="shared" si="3"/>
        <v/>
      </c>
      <c r="J23" s="341" t="s">
        <v>266</v>
      </c>
      <c r="K23" s="164">
        <f t="shared" si="4"/>
        <v>0.4</v>
      </c>
      <c r="L23" s="177" t="str">
        <f t="shared" si="5"/>
        <v>Menor</v>
      </c>
      <c r="M23" s="166">
        <f t="shared" si="8"/>
        <v>0.4</v>
      </c>
      <c r="N23" s="167" t="str">
        <f t="shared" si="7"/>
        <v>Menor</v>
      </c>
    </row>
    <row r="24" spans="1:14" ht="43.5" customHeight="1" x14ac:dyDescent="0.25">
      <c r="A24" s="301" t="str">
        <f>'2 CONTEXTO E IDENTIFICACIÓN'!A25</f>
        <v>R1GRF</v>
      </c>
      <c r="B24" s="152" t="str">
        <f>'2 CONTEXTO E IDENTIFICACIÓN'!E25</f>
        <v>Posibilidad de afectación reputacional por perdida 
y/o desaparición de los bienes al servicio de la 
Entidad debido al incumplimiento de directrices 
establecidas por el proceso de Recursos Físicos y documental por parte de los servidores y/o contratistas de la entidad</v>
      </c>
      <c r="C24" s="326">
        <v>365</v>
      </c>
      <c r="D24" s="163" t="str">
        <f t="shared" si="0"/>
        <v xml:space="preserve"> La actividad que conlleva el riesgo se ejecuta de
 24 a 500 veces por año</v>
      </c>
      <c r="E24" s="154">
        <f t="shared" si="1"/>
        <v>0.6</v>
      </c>
      <c r="F24" s="155" t="str">
        <f t="shared" si="2"/>
        <v>Media</v>
      </c>
      <c r="G24" s="341"/>
      <c r="H24" s="164" t="str">
        <f t="shared" si="6"/>
        <v/>
      </c>
      <c r="I24" s="177" t="str">
        <f t="shared" si="3"/>
        <v/>
      </c>
      <c r="J24" s="341" t="s">
        <v>266</v>
      </c>
      <c r="K24" s="164">
        <f t="shared" si="4"/>
        <v>0.4</v>
      </c>
      <c r="L24" s="177" t="str">
        <f t="shared" si="5"/>
        <v>Menor</v>
      </c>
      <c r="M24" s="166">
        <f t="shared" si="8"/>
        <v>0.4</v>
      </c>
      <c r="N24" s="167" t="str">
        <f t="shared" si="7"/>
        <v>Menor</v>
      </c>
    </row>
    <row r="25" spans="1:14" ht="43.5" customHeight="1" x14ac:dyDescent="0.25">
      <c r="A25" s="301" t="str">
        <f>'2 CONTEXTO E IDENTIFICACIÓN'!A26</f>
        <v>R1GT</v>
      </c>
      <c r="B25" s="152" t="str">
        <f>'2 CONTEXTO E IDENTIFICACIÓN'!E26</f>
        <v>Posibilidad de afectación económica por sanciones de entes de control  o por la adquisicion de bienes y/o servicios tecnologicos debido a debilidades en la identificación de las especificaciones tecnicas</v>
      </c>
      <c r="C25" s="326">
        <v>53</v>
      </c>
      <c r="D25" s="163" t="str">
        <f t="shared" si="0"/>
        <v xml:space="preserve"> La actividad que conlleva el riesgo se ejecuta de
 24 a 500 veces por año</v>
      </c>
      <c r="E25" s="154">
        <f t="shared" si="1"/>
        <v>0.6</v>
      </c>
      <c r="F25" s="155" t="str">
        <f t="shared" si="2"/>
        <v>Media</v>
      </c>
      <c r="G25" s="341" t="s">
        <v>384</v>
      </c>
      <c r="H25" s="164">
        <f t="shared" si="6"/>
        <v>1</v>
      </c>
      <c r="I25" s="177" t="str">
        <f t="shared" si="3"/>
        <v>Catastrófico</v>
      </c>
      <c r="J25" s="341" t="s">
        <v>268</v>
      </c>
      <c r="K25" s="164">
        <f t="shared" si="4"/>
        <v>0.6</v>
      </c>
      <c r="L25" s="177" t="str">
        <f t="shared" si="5"/>
        <v>Moderado</v>
      </c>
      <c r="M25" s="166">
        <f t="shared" si="8"/>
        <v>1</v>
      </c>
      <c r="N25" s="167" t="str">
        <f t="shared" si="7"/>
        <v>Catastrófico</v>
      </c>
    </row>
    <row r="26" spans="1:14" ht="43.5" customHeight="1" x14ac:dyDescent="0.25">
      <c r="A26" s="301" t="str">
        <f>'2 CONTEXTO E IDENTIFICACIÓN'!A27</f>
        <v>R2GT</v>
      </c>
      <c r="B26" s="152" t="str">
        <f>'2 CONTEXTO E IDENTIFICACIÓN'!E27</f>
        <v>Posibilidad de afectación reputacional y económica por multas o sanciones de entes de control debido a deficiencias en la supervision a la ejecución contractual de la dirección</v>
      </c>
      <c r="C26" s="326">
        <v>25</v>
      </c>
      <c r="D26" s="433" t="str">
        <f t="shared" si="0"/>
        <v xml:space="preserve"> La actividad que conlleva el riesgo se ejecuta de
 24 a 500 veces por año</v>
      </c>
      <c r="E26" s="164">
        <f t="shared" si="1"/>
        <v>0.6</v>
      </c>
      <c r="F26" s="177" t="str">
        <f t="shared" si="2"/>
        <v>Media</v>
      </c>
      <c r="G26" s="341" t="s">
        <v>381</v>
      </c>
      <c r="H26" s="164">
        <f t="shared" si="6"/>
        <v>0.4</v>
      </c>
      <c r="I26" s="177" t="str">
        <f t="shared" si="3"/>
        <v>Menor</v>
      </c>
      <c r="J26" s="341" t="s">
        <v>266</v>
      </c>
      <c r="K26" s="164">
        <f t="shared" si="4"/>
        <v>0.4</v>
      </c>
      <c r="L26" s="177" t="str">
        <f t="shared" si="5"/>
        <v>Menor</v>
      </c>
      <c r="M26" s="166">
        <f t="shared" si="8"/>
        <v>0.4</v>
      </c>
      <c r="N26" s="167" t="str">
        <f t="shared" si="7"/>
        <v>Menor</v>
      </c>
    </row>
    <row r="27" spans="1:14" ht="128.25" x14ac:dyDescent="0.25">
      <c r="A27" s="301" t="str">
        <f>'2 CONTEXTO E IDENTIFICACIÓN'!A28</f>
        <v>R3GT</v>
      </c>
      <c r="B27" s="152" t="str">
        <f>'2 CONTEXTO E IDENTIFICACIÓN'!E28</f>
        <v>Posibilidad de afectación reputacional  por sanciones de un ente de control debido a limitaciones en la capacidad de la infraestructura tecnológica que soporta las  soluciones tecnológicas requeridas para el funcionamiento en la SDSCJ.</v>
      </c>
      <c r="C27" s="326">
        <v>25</v>
      </c>
      <c r="D27" s="433" t="str">
        <f t="shared" ref="D27:D58" si="9">+IF(C27="","",IF(C27&lt;=$S$8,$Q$8,IF(C27&lt;=$S$9,$Q$9,IF(C27&lt;=$S$10,$Q$10,IF(C27&lt;=$S$11,$Q$11,IF(C27&gt;=$R$12,$Q$12,""))))))</f>
        <v xml:space="preserve"> La actividad que conlleva el riesgo se ejecuta de
 24 a 500 veces por año</v>
      </c>
      <c r="E27" s="164">
        <f t="shared" ref="E27:E58" si="10">+IF(D27="","",IF(D27=$Q$8,$T$8,IF(D27=$Q$9,$T$9,IF(D27=$Q$10,$T$10,IF(D27=$Q$11,$T$11,IF(D27=$Q$12,$T$12))))))</f>
        <v>0.6</v>
      </c>
      <c r="F27" s="177" t="str">
        <f t="shared" ref="F27:F58" si="11">+IF(D27="","",IF(D27=$Q$8,$P$8,IF(D27=$Q$9,$P$9,IF(D27=$Q$10,$P$10,IF(D27=$Q$11,$P$11,IF(D27=$Q$12,$P$12))))))</f>
        <v>Media</v>
      </c>
      <c r="G27" s="341"/>
      <c r="H27" s="164" t="str">
        <f t="shared" ref="H27:H58" si="12">+IF(G27="","",IF(G27="N/A","",IF(OR(G27=$X$8,G27=$Y$8),$W$8,IF(OR(G27=$X$9,G27=$Y$9),$W$9,IF(OR(G27=$X$10,G27=$Y$10),$W$10,IF(OR(G27=$X$11,G27=$Y$11),$W$11,IF(OR(G27=$X$12,G27=$Y$12),$W$12)))))))</f>
        <v/>
      </c>
      <c r="I27" s="177" t="str">
        <f t="shared" ref="I27:I58" si="13">+IF(G27="","",IF(G27="N/A","",IF(OR(G27=$X$8,G27=$Y$8),$V$8,IF(OR(G27=$X$9,G27=$Y$9),$V$9,IF(OR(G27=$X$10,G27=$Y$10),$V$10,IF(OR(G27=$X$11,G27=$Y$11),$V$11,IF(OR(G27=$X$12,G27=$Y$12),$V$12)))))))</f>
        <v/>
      </c>
      <c r="J27" s="341" t="s">
        <v>268</v>
      </c>
      <c r="K27" s="164">
        <f t="shared" ref="K27:K58" si="14">+IF(J27="","",IF(J27="N/A","",IF(OR(J27=$X$8,J27=$Y$8),$W$8,IF(OR(J27=$X$9,J27=$Y$9),$W$9,IF(OR(J27=$X$10,J27=$Y$10),$W$10,IF(OR(J27=$X$11,J27=$Y$11),$W$11,IF(OR(J27=$X$12,J27=$Y$12),$W$12)))))))</f>
        <v>0.6</v>
      </c>
      <c r="L27" s="177" t="str">
        <f t="shared" ref="L27:L58" si="15">+IF(J27="","",IF(J27="N/A","",IF(OR(J27=$X$8,J27=$Y$8),$V$8,IF(OR(J27=$X$9,J27=$Y$9),$V$9,IF(OR(J27=$X$10,J27=$Y$10),$V$10,IF(OR(J27=$X$11,J27=$Y$11),$V$11,IF(OR(J27=$X$12,J27=$Y$12),$V$12)))))))</f>
        <v>Moderado</v>
      </c>
      <c r="M27" s="166">
        <f t="shared" ref="M27:M58" si="16">+IF(H27="",K27,IF(K27="",H27,IF(H27&gt;K27,H27,K27)))</f>
        <v>0.6</v>
      </c>
      <c r="N27" s="167" t="str">
        <f t="shared" ref="N27:N58" si="17">+IF(M27="","",IF(M27=$W$8,$V$8,IF(M27=$W$9,$V$9,IF(M27=$W$10,$V$10,IF(M27=$W$11,$V$11,IF(M27=$W$12,$V$12))))))</f>
        <v>Moderado</v>
      </c>
    </row>
    <row r="28" spans="1:14" ht="156.75" x14ac:dyDescent="0.25">
      <c r="A28" s="301" t="str">
        <f>'2 CONTEXTO E IDENTIFICACIÓN'!A29</f>
        <v>R4GT</v>
      </c>
      <c r="B28" s="152" t="str">
        <f>'2 CONTEXTO E IDENTIFICACIÓN'!E29</f>
        <v>Posibilidad de afectación reputacional y económica por quejas de grupos de valor asociadas al incumplimiento en la atención de requerimientos(solicitudes e incidentes) 
de TI, debido a la insuficiente determinación y aplicación de acuerdos de niveles de servicio con los proveedores.</v>
      </c>
      <c r="C28" s="326">
        <v>25</v>
      </c>
      <c r="D28" s="433" t="str">
        <f t="shared" si="9"/>
        <v xml:space="preserve"> La actividad que conlleva el riesgo se ejecuta de
 24 a 500 veces por año</v>
      </c>
      <c r="E28" s="164">
        <f t="shared" si="10"/>
        <v>0.6</v>
      </c>
      <c r="F28" s="177" t="str">
        <f t="shared" si="11"/>
        <v>Media</v>
      </c>
      <c r="G28" s="341" t="s">
        <v>382</v>
      </c>
      <c r="H28" s="164">
        <f t="shared" si="12"/>
        <v>0.6</v>
      </c>
      <c r="I28" s="177" t="str">
        <f t="shared" si="13"/>
        <v>Moderado</v>
      </c>
      <c r="J28" s="341" t="s">
        <v>268</v>
      </c>
      <c r="K28" s="164">
        <f t="shared" si="14"/>
        <v>0.6</v>
      </c>
      <c r="L28" s="177" t="str">
        <f t="shared" si="15"/>
        <v>Moderado</v>
      </c>
      <c r="M28" s="166">
        <f t="shared" si="16"/>
        <v>0.6</v>
      </c>
      <c r="N28" s="167" t="str">
        <f t="shared" si="17"/>
        <v>Moderado</v>
      </c>
    </row>
    <row r="29" spans="1:14" ht="171" x14ac:dyDescent="0.25">
      <c r="A29" s="301" t="str">
        <f>'2 CONTEXTO E IDENTIFICACIÓN'!A30</f>
        <v>R5GT</v>
      </c>
      <c r="B29" s="152" t="str">
        <f>'2 CONTEXTO E IDENTIFICACIÓN'!E30</f>
        <v>Posibilidad de afectación reputacional y económica  por quejas de grupos de valor asociadas al uso inadecuado de las herramientas y servicios tecnológicos por parte de los colaboradores,  debido a la insuficiente determinación y aplicación de actividades sobre uso y apropiación de las soluciones tecnológicas.</v>
      </c>
      <c r="C29" s="326">
        <v>107</v>
      </c>
      <c r="D29" s="433" t="str">
        <f t="shared" si="9"/>
        <v xml:space="preserve"> La actividad que conlleva el riesgo se ejecuta de
 24 a 500 veces por año</v>
      </c>
      <c r="E29" s="164">
        <f t="shared" si="10"/>
        <v>0.6</v>
      </c>
      <c r="F29" s="177" t="str">
        <f t="shared" si="11"/>
        <v>Media</v>
      </c>
      <c r="G29" s="341" t="s">
        <v>381</v>
      </c>
      <c r="H29" s="164">
        <f t="shared" si="12"/>
        <v>0.4</v>
      </c>
      <c r="I29" s="177" t="str">
        <f t="shared" si="13"/>
        <v>Menor</v>
      </c>
      <c r="J29" s="341" t="s">
        <v>266</v>
      </c>
      <c r="K29" s="164">
        <f t="shared" si="14"/>
        <v>0.4</v>
      </c>
      <c r="L29" s="177" t="str">
        <f t="shared" si="15"/>
        <v>Menor</v>
      </c>
      <c r="M29" s="166">
        <f t="shared" si="16"/>
        <v>0.4</v>
      </c>
      <c r="N29" s="167" t="str">
        <f t="shared" si="17"/>
        <v>Menor</v>
      </c>
    </row>
    <row r="30" spans="1:14" ht="128.25" x14ac:dyDescent="0.25">
      <c r="A30" s="301" t="str">
        <f>'2 CONTEXTO E IDENTIFICACIÓN'!A31</f>
        <v>R6GT</v>
      </c>
      <c r="B30" s="152" t="str">
        <f>'2 CONTEXTO E IDENTIFICACIÓN'!E31</f>
        <v>Posibilidad de afectación reputacional y económica  por hallazgos de entes de control o quejas de grupos de valor,  debido a la insuficiente apropiación de las políticas de gobierno y seguridad digital por parte de todos los procesos de la Entidad.</v>
      </c>
      <c r="C30" s="326">
        <v>25</v>
      </c>
      <c r="D30" s="433" t="str">
        <f t="shared" si="9"/>
        <v xml:space="preserve"> La actividad que conlleva el riesgo se ejecuta de
 24 a 500 veces por año</v>
      </c>
      <c r="E30" s="164">
        <f t="shared" si="10"/>
        <v>0.6</v>
      </c>
      <c r="F30" s="177" t="str">
        <f t="shared" si="11"/>
        <v>Media</v>
      </c>
      <c r="G30" s="341" t="s">
        <v>381</v>
      </c>
      <c r="H30" s="164">
        <f t="shared" si="12"/>
        <v>0.4</v>
      </c>
      <c r="I30" s="177" t="str">
        <f t="shared" si="13"/>
        <v>Menor</v>
      </c>
      <c r="J30" s="341" t="s">
        <v>266</v>
      </c>
      <c r="K30" s="164">
        <f t="shared" si="14"/>
        <v>0.4</v>
      </c>
      <c r="L30" s="177" t="str">
        <f t="shared" si="15"/>
        <v>Menor</v>
      </c>
      <c r="M30" s="166">
        <f t="shared" si="16"/>
        <v>0.4</v>
      </c>
      <c r="N30" s="167" t="str">
        <f t="shared" si="17"/>
        <v>Menor</v>
      </c>
    </row>
    <row r="31" spans="1:14" ht="128.25" x14ac:dyDescent="0.25">
      <c r="A31" s="301" t="str">
        <f>'2 CONTEXTO E IDENTIFICACIÓN'!A32</f>
        <v>R7GT</v>
      </c>
      <c r="B31" s="152" t="str">
        <f>'2 CONTEXTO E IDENTIFICACIÓN'!E32</f>
        <v>Posibilidad de afectación reputacional y económica por quejas de grupos de valor asociadas al incumplimiento en la entrega de los proyectos de TI, debido a debilidades en el seguimiento a la ejecución de los proyectos tecnológicos.</v>
      </c>
      <c r="C31" s="326">
        <v>3</v>
      </c>
      <c r="D31" s="433" t="str">
        <f t="shared" si="9"/>
        <v xml:space="preserve"> La actividad que conlleva el riesgo se ejecuta de
 3 a 24 veces por año</v>
      </c>
      <c r="E31" s="164">
        <f t="shared" si="10"/>
        <v>0.4</v>
      </c>
      <c r="F31" s="177" t="str">
        <f t="shared" si="11"/>
        <v>Baja</v>
      </c>
      <c r="G31" s="341" t="s">
        <v>381</v>
      </c>
      <c r="H31" s="164">
        <f t="shared" si="12"/>
        <v>0.4</v>
      </c>
      <c r="I31" s="177" t="str">
        <f t="shared" si="13"/>
        <v>Menor</v>
      </c>
      <c r="J31" s="341" t="s">
        <v>266</v>
      </c>
      <c r="K31" s="164">
        <f t="shared" si="14"/>
        <v>0.4</v>
      </c>
      <c r="L31" s="177" t="str">
        <f t="shared" si="15"/>
        <v>Menor</v>
      </c>
      <c r="M31" s="166">
        <f t="shared" si="16"/>
        <v>0.4</v>
      </c>
      <c r="N31" s="167" t="str">
        <f t="shared" si="17"/>
        <v>Menor</v>
      </c>
    </row>
    <row r="32" spans="1:14" ht="128.25" x14ac:dyDescent="0.25">
      <c r="A32" s="301" t="str">
        <f>'2 CONTEXTO E IDENTIFICACIÓN'!A33</f>
        <v>R1GF</v>
      </c>
      <c r="B32" s="152" t="str">
        <f>'2 CONTEXTO E IDENTIFICACIÓN'!E33</f>
        <v>Posibilidad de afectación reputacional por no contar con el fenecimiento de la cuenta en la vigencia  debido a la identificación, clasificación y registro de información contable en rubros y cuantías que no correspondan</v>
      </c>
      <c r="C32" s="326">
        <v>12</v>
      </c>
      <c r="D32" s="433" t="str">
        <f t="shared" si="9"/>
        <v xml:space="preserve"> La actividad que conlleva el riesgo se ejecuta de
 3 a 24 veces por año</v>
      </c>
      <c r="E32" s="164">
        <f t="shared" si="10"/>
        <v>0.4</v>
      </c>
      <c r="F32" s="177" t="str">
        <f t="shared" si="11"/>
        <v>Baja</v>
      </c>
      <c r="G32" s="341" t="s">
        <v>381</v>
      </c>
      <c r="H32" s="164">
        <f t="shared" si="12"/>
        <v>0.4</v>
      </c>
      <c r="I32" s="177" t="str">
        <f t="shared" si="13"/>
        <v>Menor</v>
      </c>
      <c r="J32" s="341" t="s">
        <v>266</v>
      </c>
      <c r="K32" s="164">
        <f t="shared" si="14"/>
        <v>0.4</v>
      </c>
      <c r="L32" s="177" t="str">
        <f t="shared" si="15"/>
        <v>Menor</v>
      </c>
      <c r="M32" s="166">
        <f t="shared" si="16"/>
        <v>0.4</v>
      </c>
      <c r="N32" s="167" t="str">
        <f t="shared" si="17"/>
        <v>Menor</v>
      </c>
    </row>
    <row r="33" spans="1:14" ht="105" x14ac:dyDescent="0.25">
      <c r="A33" s="301" t="str">
        <f>'2 CONTEXTO E IDENTIFICACIÓN'!A34</f>
        <v>R2GF</v>
      </c>
      <c r="B33" s="152" t="str">
        <f>'2 CONTEXTO E IDENTIFICACIÓN'!E34</f>
        <v>Posibilidad de afectación económica por sanciones o multas de entes de control o demandas de terceros  debido a la realización de pagos indebidos</v>
      </c>
      <c r="C33" s="326">
        <v>12</v>
      </c>
      <c r="D33" s="433" t="str">
        <f t="shared" si="9"/>
        <v xml:space="preserve"> La actividad que conlleva el riesgo se ejecuta de
 3 a 24 veces por año</v>
      </c>
      <c r="E33" s="164">
        <f t="shared" si="10"/>
        <v>0.4</v>
      </c>
      <c r="F33" s="177" t="str">
        <f t="shared" si="11"/>
        <v>Baja</v>
      </c>
      <c r="G33" s="341" t="s">
        <v>381</v>
      </c>
      <c r="H33" s="164">
        <f t="shared" si="12"/>
        <v>0.4</v>
      </c>
      <c r="I33" s="177" t="str">
        <f t="shared" si="13"/>
        <v>Menor</v>
      </c>
      <c r="J33" s="341" t="s">
        <v>266</v>
      </c>
      <c r="K33" s="164">
        <f t="shared" si="14"/>
        <v>0.4</v>
      </c>
      <c r="L33" s="177" t="str">
        <f t="shared" si="15"/>
        <v>Menor</v>
      </c>
      <c r="M33" s="166">
        <f t="shared" si="16"/>
        <v>0.4</v>
      </c>
      <c r="N33" s="167" t="str">
        <f t="shared" si="17"/>
        <v>Menor</v>
      </c>
    </row>
    <row r="34" spans="1:14" ht="171" x14ac:dyDescent="0.25">
      <c r="A34" s="301" t="str">
        <f>'2 CONTEXTO E IDENTIFICACIÓN'!A35</f>
        <v>R3GF</v>
      </c>
      <c r="B34" s="152" t="str">
        <f>'2 CONTEXTO E IDENTIFICACIÓN'!E35</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4" s="326">
        <v>365</v>
      </c>
      <c r="D34" s="433" t="str">
        <f t="shared" si="9"/>
        <v xml:space="preserve"> La actividad que conlleva el riesgo se ejecuta de
 24 a 500 veces por año</v>
      </c>
      <c r="E34" s="164">
        <f t="shared" si="10"/>
        <v>0.6</v>
      </c>
      <c r="F34" s="177" t="str">
        <f t="shared" si="11"/>
        <v>Media</v>
      </c>
      <c r="G34" s="341" t="s">
        <v>381</v>
      </c>
      <c r="H34" s="164">
        <f t="shared" si="12"/>
        <v>0.4</v>
      </c>
      <c r="I34" s="177" t="str">
        <f t="shared" si="13"/>
        <v>Menor</v>
      </c>
      <c r="J34" s="341" t="s">
        <v>266</v>
      </c>
      <c r="K34" s="164">
        <f t="shared" si="14"/>
        <v>0.4</v>
      </c>
      <c r="L34" s="177" t="str">
        <f t="shared" si="15"/>
        <v>Menor</v>
      </c>
      <c r="M34" s="166">
        <f t="shared" si="16"/>
        <v>0.4</v>
      </c>
      <c r="N34" s="167" t="str">
        <f t="shared" si="17"/>
        <v>Menor</v>
      </c>
    </row>
    <row r="35" spans="1:14" ht="128.25" x14ac:dyDescent="0.25">
      <c r="A35" s="301" t="str">
        <f>'2 CONTEXTO E IDENTIFICACIÓN'!A36</f>
        <v>R1GCT</v>
      </c>
      <c r="B35" s="152" t="str">
        <f>'2 CONTEXTO E IDENTIFICACIÓN'!E36</f>
        <v>Posibilidad de afectación reputacional y económica por la suscripción de contratos que presentan documentación inconsistente debido a deficiencias en la verificación de los requisitos habilitantes por parte del proceso de contratación.</v>
      </c>
      <c r="C35" s="326">
        <v>2015</v>
      </c>
      <c r="D35" s="433" t="str">
        <f t="shared" si="9"/>
        <v xml:space="preserve"> La actividad que conlleva el riesgo se ejecuta
 mínimo 500 veces al año y máximo 5000 veces
 por año</v>
      </c>
      <c r="E35" s="164">
        <f t="shared" si="10"/>
        <v>0.8</v>
      </c>
      <c r="F35" s="177" t="str">
        <f t="shared" si="11"/>
        <v>Alta</v>
      </c>
      <c r="G35" s="341" t="s">
        <v>383</v>
      </c>
      <c r="H35" s="164">
        <f t="shared" si="12"/>
        <v>0.8</v>
      </c>
      <c r="I35" s="177" t="str">
        <f t="shared" si="13"/>
        <v>Mayor</v>
      </c>
      <c r="J35" s="341" t="s">
        <v>256</v>
      </c>
      <c r="K35" s="164">
        <f t="shared" si="14"/>
        <v>0.2</v>
      </c>
      <c r="L35" s="177" t="str">
        <f t="shared" si="15"/>
        <v>Leve</v>
      </c>
      <c r="M35" s="166">
        <f t="shared" si="16"/>
        <v>0.8</v>
      </c>
      <c r="N35" s="167" t="str">
        <f t="shared" si="17"/>
        <v>Mayor</v>
      </c>
    </row>
    <row r="36" spans="1:14" ht="114" x14ac:dyDescent="0.25">
      <c r="A36" s="301" t="str">
        <f>'2 CONTEXTO E IDENTIFICACIÓN'!A37</f>
        <v>R2GCT</v>
      </c>
      <c r="B36" s="152" t="str">
        <f>'2 CONTEXTO E IDENTIFICACIÓN'!E37</f>
        <v>Posibilidad de afectación reputacional y económica  por pasivos exigibles debido a liquidación extemporánea de los contratos fuera de los plazos acordados en el contrato o los establecidos por la ley</v>
      </c>
      <c r="C36" s="326">
        <v>121</v>
      </c>
      <c r="D36" s="433" t="str">
        <f t="shared" si="9"/>
        <v xml:space="preserve"> La actividad que conlleva el riesgo se ejecuta de
 24 a 500 veces por año</v>
      </c>
      <c r="E36" s="164">
        <f t="shared" si="10"/>
        <v>0.6</v>
      </c>
      <c r="F36" s="177" t="str">
        <f t="shared" si="11"/>
        <v>Media</v>
      </c>
      <c r="G36" s="341" t="s">
        <v>384</v>
      </c>
      <c r="H36" s="164">
        <f t="shared" si="12"/>
        <v>1</v>
      </c>
      <c r="I36" s="177" t="str">
        <f t="shared" si="13"/>
        <v>Catastrófico</v>
      </c>
      <c r="J36" s="341" t="s">
        <v>274</v>
      </c>
      <c r="K36" s="164">
        <f t="shared" si="14"/>
        <v>1</v>
      </c>
      <c r="L36" s="177" t="str">
        <f t="shared" si="15"/>
        <v>Catastrófico</v>
      </c>
      <c r="M36" s="166">
        <f t="shared" si="16"/>
        <v>1</v>
      </c>
      <c r="N36" s="167" t="str">
        <f t="shared" si="17"/>
        <v>Catastrófico</v>
      </c>
    </row>
    <row r="37" spans="1:14" ht="142.5" x14ac:dyDescent="0.25">
      <c r="A37" s="301" t="str">
        <f>'2 CONTEXTO E IDENTIFICACIÓN'!A38</f>
        <v>R3GCT</v>
      </c>
      <c r="B37" s="152" t="str">
        <f>'2 CONTEXTO E IDENTIFICACIÓN'!E38</f>
        <v>Posibilidad de afectación reputacional y económica por multa y/o sancion de entes de control  debido a la presentación extemporanea y/o con falencias en los reportes enviados a la dirección financiera para posterior cargue en en el aplicativo SIVICOF y SIDEAP</v>
      </c>
      <c r="C37" s="326">
        <v>12</v>
      </c>
      <c r="D37" s="433" t="str">
        <f t="shared" si="9"/>
        <v xml:space="preserve"> La actividad que conlleva el riesgo se ejecuta de
 3 a 24 veces por año</v>
      </c>
      <c r="E37" s="164">
        <f t="shared" si="10"/>
        <v>0.4</v>
      </c>
      <c r="F37" s="177" t="str">
        <f t="shared" si="11"/>
        <v>Baja</v>
      </c>
      <c r="G37" s="341" t="s">
        <v>383</v>
      </c>
      <c r="H37" s="164">
        <f t="shared" si="12"/>
        <v>0.8</v>
      </c>
      <c r="I37" s="177" t="str">
        <f t="shared" si="13"/>
        <v>Mayor</v>
      </c>
      <c r="J37" s="341" t="s">
        <v>271</v>
      </c>
      <c r="K37" s="164">
        <f t="shared" si="14"/>
        <v>0.8</v>
      </c>
      <c r="L37" s="177" t="str">
        <f t="shared" si="15"/>
        <v>Mayor</v>
      </c>
      <c r="M37" s="166">
        <f t="shared" si="16"/>
        <v>0.8</v>
      </c>
      <c r="N37" s="167" t="str">
        <f t="shared" si="17"/>
        <v>Mayor</v>
      </c>
    </row>
    <row r="38" spans="1:14" ht="85.5" x14ac:dyDescent="0.25">
      <c r="A38" s="301" t="str">
        <f>'2 CONTEXTO E IDENTIFICACIÓN'!A39</f>
        <v>R4GCT</v>
      </c>
      <c r="B38" s="152" t="str">
        <f>'2 CONTEXTO E IDENTIFICACIÓN'!E39</f>
        <v xml:space="preserve">Posibilidad de afectación reputacional y económica por sanciones o multas de entes de control  debido a demoras en la adquisicion de los bienes y servicios requeridos </v>
      </c>
      <c r="C38" s="326">
        <v>2015</v>
      </c>
      <c r="D38" s="433" t="str">
        <f t="shared" si="9"/>
        <v xml:space="preserve"> La actividad que conlleva el riesgo se ejecuta
 mínimo 500 veces al año y máximo 5000 veces
 por año</v>
      </c>
      <c r="E38" s="164">
        <f t="shared" si="10"/>
        <v>0.8</v>
      </c>
      <c r="F38" s="177" t="str">
        <f t="shared" si="11"/>
        <v>Alta</v>
      </c>
      <c r="G38" s="341" t="s">
        <v>384</v>
      </c>
      <c r="H38" s="164">
        <f t="shared" si="12"/>
        <v>1</v>
      </c>
      <c r="I38" s="177" t="str">
        <f t="shared" si="13"/>
        <v>Catastrófico</v>
      </c>
      <c r="J38" s="341" t="s">
        <v>274</v>
      </c>
      <c r="K38" s="164">
        <f t="shared" si="14"/>
        <v>1</v>
      </c>
      <c r="L38" s="177" t="str">
        <f t="shared" si="15"/>
        <v>Catastrófico</v>
      </c>
      <c r="M38" s="166">
        <f t="shared" si="16"/>
        <v>1</v>
      </c>
      <c r="N38" s="167" t="str">
        <f t="shared" si="17"/>
        <v>Catastrófico</v>
      </c>
    </row>
    <row r="39" spans="1:14" ht="99.75" x14ac:dyDescent="0.25">
      <c r="A39" s="301" t="str">
        <f>'2 CONTEXTO E IDENTIFICACIÓN'!A40</f>
        <v>R5GCT</v>
      </c>
      <c r="B39" s="152" t="str">
        <f>'2 CONTEXTO E IDENTIFICACIÓN'!E40</f>
        <v xml:space="preserve">Posibilidad de afectación reputacional y económica por multa y/o sancion o de un ente de control  y/o quejas de un grupo de valor  debido al incumplimiento en la ejecucion de los contratos </v>
      </c>
      <c r="C39" s="326">
        <v>2015</v>
      </c>
      <c r="D39" s="433" t="str">
        <f t="shared" si="9"/>
        <v xml:space="preserve"> La actividad que conlleva el riesgo se ejecuta
 mínimo 500 veces al año y máximo 5000 veces
 por año</v>
      </c>
      <c r="E39" s="164">
        <f t="shared" si="10"/>
        <v>0.8</v>
      </c>
      <c r="F39" s="177" t="str">
        <f t="shared" si="11"/>
        <v>Alta</v>
      </c>
      <c r="G39" s="341" t="s">
        <v>384</v>
      </c>
      <c r="H39" s="164">
        <f t="shared" si="12"/>
        <v>1</v>
      </c>
      <c r="I39" s="177" t="str">
        <f t="shared" si="13"/>
        <v>Catastrófico</v>
      </c>
      <c r="J39" s="341" t="s">
        <v>274</v>
      </c>
      <c r="K39" s="164">
        <f t="shared" si="14"/>
        <v>1</v>
      </c>
      <c r="L39" s="177" t="str">
        <f t="shared" si="15"/>
        <v>Catastrófico</v>
      </c>
      <c r="M39" s="166">
        <f t="shared" si="16"/>
        <v>1</v>
      </c>
      <c r="N39" s="167" t="str">
        <f t="shared" si="17"/>
        <v>Catastrófico</v>
      </c>
    </row>
    <row r="40" spans="1:14" ht="114" x14ac:dyDescent="0.25">
      <c r="A40" s="301" t="str">
        <f>'2 CONTEXTO E IDENTIFICACIÓN'!A41</f>
        <v>R1GJ</v>
      </c>
      <c r="B40" s="152" t="str">
        <f>'2 CONTEXTO E IDENTIFICACIÓN'!E41</f>
        <v>Posibilidad de afectación reputacional por sanciones administrativas  debido al incumplimiento en la respuesta a requerimientos asociados a los procesos judiciales y acciones constitucionales</v>
      </c>
      <c r="C40" s="326">
        <v>632</v>
      </c>
      <c r="D40" s="433" t="str">
        <f t="shared" si="9"/>
        <v xml:space="preserve"> La actividad que conlleva el riesgo se ejecuta
 mínimo 500 veces al año y máximo 5000 veces
 por año</v>
      </c>
      <c r="E40" s="164">
        <f t="shared" si="10"/>
        <v>0.8</v>
      </c>
      <c r="F40" s="177" t="str">
        <f t="shared" si="11"/>
        <v>Alta</v>
      </c>
      <c r="G40" s="341"/>
      <c r="H40" s="164" t="str">
        <f t="shared" si="12"/>
        <v/>
      </c>
      <c r="I40" s="177" t="str">
        <f t="shared" si="13"/>
        <v/>
      </c>
      <c r="J40" s="341" t="s">
        <v>271</v>
      </c>
      <c r="K40" s="164">
        <f t="shared" si="14"/>
        <v>0.8</v>
      </c>
      <c r="L40" s="177" t="str">
        <f t="shared" si="15"/>
        <v>Mayor</v>
      </c>
      <c r="M40" s="166">
        <f t="shared" si="16"/>
        <v>0.8</v>
      </c>
      <c r="N40" s="167" t="str">
        <f t="shared" si="17"/>
        <v>Mayor</v>
      </c>
    </row>
    <row r="41" spans="1:14" ht="128.25" x14ac:dyDescent="0.25">
      <c r="A41" s="301" t="str">
        <f>'2 CONTEXTO E IDENTIFICACIÓN'!A42</f>
        <v>R1GI</v>
      </c>
      <c r="B41" s="152" t="str">
        <f>'2 CONTEXTO E IDENTIFICACIÓN'!E42</f>
        <v>Posibilidad de afectación reputacional por quejas de grupos de valor o hallazgos de entes de control  debido a la desactualización de la información en la bodega de datos
insumo para análisis estadísticos.</v>
      </c>
      <c r="C41" s="326">
        <v>12</v>
      </c>
      <c r="D41" s="433" t="str">
        <f t="shared" si="9"/>
        <v xml:space="preserve"> La actividad que conlleva el riesgo se ejecuta de
 3 a 24 veces por año</v>
      </c>
      <c r="E41" s="164">
        <f t="shared" si="10"/>
        <v>0.4</v>
      </c>
      <c r="F41" s="177" t="str">
        <f t="shared" si="11"/>
        <v>Baja</v>
      </c>
      <c r="G41" s="341"/>
      <c r="H41" s="164" t="str">
        <f t="shared" si="12"/>
        <v/>
      </c>
      <c r="I41" s="177" t="str">
        <f t="shared" si="13"/>
        <v/>
      </c>
      <c r="J41" s="341" t="s">
        <v>271</v>
      </c>
      <c r="K41" s="164">
        <f t="shared" si="14"/>
        <v>0.8</v>
      </c>
      <c r="L41" s="177" t="str">
        <f t="shared" si="15"/>
        <v>Mayor</v>
      </c>
      <c r="M41" s="166">
        <f t="shared" si="16"/>
        <v>0.8</v>
      </c>
      <c r="N41" s="167" t="str">
        <f t="shared" si="17"/>
        <v>Mayor</v>
      </c>
    </row>
    <row r="42" spans="1:14" ht="114" x14ac:dyDescent="0.25">
      <c r="A42" s="301" t="str">
        <f>'2 CONTEXTO E IDENTIFICACIÓN'!A43</f>
        <v>R1SM</v>
      </c>
      <c r="B42" s="152" t="str">
        <f>'2 CONTEXTO E IDENTIFICACIÓN'!E43</f>
        <v>Posibilidad de afectación reputacional por hallazgos a la entidad por parte de entes de control debido al incumplimiento de y/o inoportuna emision de los informes de ley contemplados en el Plan Anual de Auditoría</v>
      </c>
      <c r="C42" s="326">
        <v>74</v>
      </c>
      <c r="D42" s="433" t="str">
        <f t="shared" si="9"/>
        <v xml:space="preserve"> La actividad que conlleva el riesgo se ejecuta de
 24 a 500 veces por año</v>
      </c>
      <c r="E42" s="164">
        <f>+IF(D42="","",IF(D42=$Q$8,$T$8,IF(D42=$Q$9,$T$9,IF(D42=$Q$10,$T$10,IF(D42=$Q$11,$T$11,IF(D42=$Q$12,$T$12))))))</f>
        <v>0.6</v>
      </c>
      <c r="F42" s="177" t="str">
        <f t="shared" si="11"/>
        <v>Media</v>
      </c>
      <c r="G42" s="341"/>
      <c r="H42" s="164" t="str">
        <f t="shared" si="12"/>
        <v/>
      </c>
      <c r="I42" s="177" t="str">
        <f t="shared" si="13"/>
        <v/>
      </c>
      <c r="J42" s="341" t="s">
        <v>271</v>
      </c>
      <c r="K42" s="164">
        <f t="shared" si="14"/>
        <v>0.8</v>
      </c>
      <c r="L42" s="177" t="str">
        <f t="shared" si="15"/>
        <v>Mayor</v>
      </c>
      <c r="M42" s="166">
        <f t="shared" si="16"/>
        <v>0.8</v>
      </c>
      <c r="N42" s="167" t="str">
        <f t="shared" si="17"/>
        <v>Mayor</v>
      </c>
    </row>
    <row r="43" spans="1:14" ht="114" x14ac:dyDescent="0.25">
      <c r="A43" s="301" t="str">
        <f>'2 CONTEXTO E IDENTIFICACIÓN'!A44</f>
        <v>R2SM</v>
      </c>
      <c r="B43" s="152" t="str">
        <f>'2 CONTEXTO E IDENTIFICACIÓN'!E44</f>
        <v>Posibilidad de afectación reputacional por sanciones de entes de control o quejas de grupos de valor  debido a fallas en la planificación del ejercicio de auditoria por desconocimiento de normatividad aplicable.</v>
      </c>
      <c r="C43" s="326">
        <v>4</v>
      </c>
      <c r="D43" s="433" t="str">
        <f t="shared" si="9"/>
        <v xml:space="preserve"> La actividad que conlleva el riesgo se ejecuta de
 3 a 24 veces por año</v>
      </c>
      <c r="E43" s="164">
        <f t="shared" si="10"/>
        <v>0.4</v>
      </c>
      <c r="F43" s="177" t="str">
        <f t="shared" si="11"/>
        <v>Baja</v>
      </c>
      <c r="G43" s="341"/>
      <c r="H43" s="164" t="str">
        <f t="shared" si="12"/>
        <v/>
      </c>
      <c r="I43" s="177" t="str">
        <f t="shared" si="13"/>
        <v/>
      </c>
      <c r="J43" s="341" t="s">
        <v>271</v>
      </c>
      <c r="K43" s="164">
        <f t="shared" si="14"/>
        <v>0.8</v>
      </c>
      <c r="L43" s="177" t="str">
        <f t="shared" si="15"/>
        <v>Mayor</v>
      </c>
      <c r="M43" s="166">
        <f t="shared" si="16"/>
        <v>0.8</v>
      </c>
      <c r="N43" s="167" t="str">
        <f t="shared" si="17"/>
        <v>Mayor</v>
      </c>
    </row>
    <row r="44" spans="1:14" ht="128.25" x14ac:dyDescent="0.25">
      <c r="A44" s="301" t="str">
        <f>'2 CONTEXTO E IDENTIFICACIÓN'!A45</f>
        <v>R1GH</v>
      </c>
      <c r="B44" s="152" t="str">
        <f>'2 CONTEXTO E IDENTIFICACIÓN'!E45</f>
        <v>Posibilidad de afectación reputacional y económica por sanciones y/o multas de entes de control y/o demandas debido al ingreso tardío, incompleto o con errores de las novedades administrativas al aplicativo de nómina.</v>
      </c>
      <c r="C44" s="326">
        <v>26680</v>
      </c>
      <c r="D44" s="433" t="str">
        <f t="shared" si="9"/>
        <v xml:space="preserve"> La actividad que conlleva el riesgo se ejecuta más 
de 5000 veces por año</v>
      </c>
      <c r="E44" s="164">
        <f t="shared" si="10"/>
        <v>1</v>
      </c>
      <c r="F44" s="177" t="str">
        <f t="shared" si="11"/>
        <v>Muy Alta</v>
      </c>
      <c r="G44" s="341" t="s">
        <v>383</v>
      </c>
      <c r="H44" s="164">
        <f t="shared" si="12"/>
        <v>0.8</v>
      </c>
      <c r="I44" s="177" t="str">
        <f t="shared" si="13"/>
        <v>Mayor</v>
      </c>
      <c r="J44" s="341" t="s">
        <v>271</v>
      </c>
      <c r="K44" s="164">
        <f t="shared" si="14"/>
        <v>0.8</v>
      </c>
      <c r="L44" s="177" t="str">
        <f t="shared" si="15"/>
        <v>Mayor</v>
      </c>
      <c r="M44" s="166">
        <f t="shared" si="16"/>
        <v>0.8</v>
      </c>
      <c r="N44" s="167" t="str">
        <f t="shared" si="17"/>
        <v>Mayor</v>
      </c>
    </row>
    <row r="45" spans="1:14" ht="128.25" x14ac:dyDescent="0.25">
      <c r="A45" s="301" t="str">
        <f>'2 CONTEXTO E IDENTIFICACIÓN'!A46</f>
        <v>R2GH</v>
      </c>
      <c r="B45" s="152" t="str">
        <f>'2 CONTEXTO E IDENTIFICACIÓN'!E46</f>
        <v>Posibilidad de afectación reputacional y económica por sanciones y/o multas de entes de control y/o demandas debido a fallas en el seguimiento a la ejecución de las actividades programadas en Plan de Trabajo de SGSST</v>
      </c>
      <c r="C45" s="326">
        <v>214</v>
      </c>
      <c r="D45" s="433" t="str">
        <f t="shared" si="9"/>
        <v xml:space="preserve"> La actividad que conlleva el riesgo se ejecuta de
 24 a 500 veces por año</v>
      </c>
      <c r="E45" s="164">
        <f t="shared" si="10"/>
        <v>0.6</v>
      </c>
      <c r="F45" s="177" t="str">
        <f t="shared" si="11"/>
        <v>Media</v>
      </c>
      <c r="G45" s="341" t="s">
        <v>383</v>
      </c>
      <c r="H45" s="164">
        <f t="shared" si="12"/>
        <v>0.8</v>
      </c>
      <c r="I45" s="177" t="str">
        <f t="shared" si="13"/>
        <v>Mayor</v>
      </c>
      <c r="J45" s="341" t="s">
        <v>268</v>
      </c>
      <c r="K45" s="164">
        <f t="shared" si="14"/>
        <v>0.6</v>
      </c>
      <c r="L45" s="177" t="str">
        <f t="shared" si="15"/>
        <v>Moderado</v>
      </c>
      <c r="M45" s="166">
        <f t="shared" si="16"/>
        <v>0.8</v>
      </c>
      <c r="N45" s="167" t="str">
        <f t="shared" si="17"/>
        <v>Mayor</v>
      </c>
    </row>
    <row r="46" spans="1:14" ht="99.75" x14ac:dyDescent="0.25">
      <c r="A46" s="301" t="str">
        <f>'2 CONTEXTO E IDENTIFICACIÓN'!A47</f>
        <v>R3GH</v>
      </c>
      <c r="B46" s="152" t="str">
        <f>'2 CONTEXTO E IDENTIFICACIÓN'!E47</f>
        <v>Posibilidad de afectación reputacional por sanciones de entes de control debido al incumplimiento en la ejecución del Plan Estratégico del Talento Humano</v>
      </c>
      <c r="C46" s="326">
        <v>237</v>
      </c>
      <c r="D46" s="433" t="str">
        <f t="shared" si="9"/>
        <v xml:space="preserve"> La actividad que conlleva el riesgo se ejecuta de
 24 a 500 veces por año</v>
      </c>
      <c r="E46" s="164">
        <f t="shared" si="10"/>
        <v>0.6</v>
      </c>
      <c r="F46" s="177" t="str">
        <f t="shared" si="11"/>
        <v>Media</v>
      </c>
      <c r="G46" s="341"/>
      <c r="H46" s="164" t="str">
        <f t="shared" si="12"/>
        <v/>
      </c>
      <c r="I46" s="177" t="str">
        <f t="shared" si="13"/>
        <v/>
      </c>
      <c r="J46" s="341" t="s">
        <v>268</v>
      </c>
      <c r="K46" s="164">
        <f t="shared" si="14"/>
        <v>0.6</v>
      </c>
      <c r="L46" s="177" t="str">
        <f t="shared" si="15"/>
        <v>Moderado</v>
      </c>
      <c r="M46" s="166">
        <f t="shared" si="16"/>
        <v>0.6</v>
      </c>
      <c r="N46" s="167" t="str">
        <f t="shared" si="17"/>
        <v>Moderado</v>
      </c>
    </row>
    <row r="47" spans="1:14" ht="99.75" x14ac:dyDescent="0.25">
      <c r="A47" s="301" t="str">
        <f>'2 CONTEXTO E IDENTIFICACIÓN'!A48</f>
        <v>R4GH</v>
      </c>
      <c r="B47" s="152" t="str">
        <f>'2 CONTEXTO E IDENTIFICACIÓN'!E48</f>
        <v>Posibilidad de afectación reputacional por sanciones de entes de control o quejas de un grupo de valor debido a fallas en la planeacion de la estrategia del plan de cultura de integridad</v>
      </c>
      <c r="C47" s="326">
        <v>1</v>
      </c>
      <c r="D47" s="433" t="str">
        <f t="shared" si="9"/>
        <v>La actividad que conlleva el riesgo se ejecuta
 como máximos 2 veces por año</v>
      </c>
      <c r="E47" s="164">
        <f t="shared" si="10"/>
        <v>0.2</v>
      </c>
      <c r="F47" s="177" t="str">
        <f t="shared" si="11"/>
        <v>Muy Baja</v>
      </c>
      <c r="G47" s="341"/>
      <c r="H47" s="164" t="str">
        <f t="shared" si="12"/>
        <v/>
      </c>
      <c r="I47" s="177" t="str">
        <f t="shared" si="13"/>
        <v/>
      </c>
      <c r="J47" s="341" t="s">
        <v>268</v>
      </c>
      <c r="K47" s="164">
        <f t="shared" si="14"/>
        <v>0.6</v>
      </c>
      <c r="L47" s="177" t="str">
        <f t="shared" si="15"/>
        <v>Moderado</v>
      </c>
      <c r="M47" s="166">
        <f t="shared" si="16"/>
        <v>0.6</v>
      </c>
      <c r="N47" s="167" t="str">
        <f t="shared" si="17"/>
        <v>Moderado</v>
      </c>
    </row>
    <row r="48" spans="1:14" ht="142.5" x14ac:dyDescent="0.25">
      <c r="A48" s="301" t="str">
        <f>'2 CONTEXTO E IDENTIFICACIÓN'!A49</f>
        <v>R1GS</v>
      </c>
      <c r="B48" s="152" t="str">
        <f>'2 CONTEXTO E IDENTIFICACIÓN'!E49</f>
        <v xml:space="preserve">Posibilidad de afectación reputacional  por hallazgos de entes de control o queja de grupos de valor   debido a incumplimientos en las metas programadas en la ejecución de los recursos financieros de los proyectos de inversión a cargo de la Subsecretaría de Seguridad y Convivencia. </v>
      </c>
      <c r="C48" s="326">
        <v>28</v>
      </c>
      <c r="D48" s="433" t="str">
        <f t="shared" si="9"/>
        <v xml:space="preserve"> La actividad que conlleva el riesgo se ejecuta de
 24 a 500 veces por año</v>
      </c>
      <c r="E48" s="164">
        <f t="shared" si="10"/>
        <v>0.6</v>
      </c>
      <c r="F48" s="177" t="str">
        <f t="shared" si="11"/>
        <v>Media</v>
      </c>
      <c r="G48" s="341"/>
      <c r="H48" s="164" t="str">
        <f t="shared" si="12"/>
        <v/>
      </c>
      <c r="I48" s="177" t="str">
        <f t="shared" si="13"/>
        <v/>
      </c>
      <c r="J48" s="341" t="s">
        <v>268</v>
      </c>
      <c r="K48" s="164">
        <f t="shared" si="14"/>
        <v>0.6</v>
      </c>
      <c r="L48" s="177" t="str">
        <f t="shared" si="15"/>
        <v>Moderado</v>
      </c>
      <c r="M48" s="166">
        <f t="shared" si="16"/>
        <v>0.6</v>
      </c>
      <c r="N48" s="167" t="str">
        <f t="shared" si="17"/>
        <v>Moderado</v>
      </c>
    </row>
    <row r="49" spans="1:14" ht="185.25" x14ac:dyDescent="0.25">
      <c r="A49" s="301" t="str">
        <f>'2 CONTEXTO E IDENTIFICACIÓN'!A50</f>
        <v>R4GS</v>
      </c>
      <c r="B49" s="152" t="str">
        <f>'2 CONTEXTO E IDENTIFICACIÓN'!E50</f>
        <v>Posibilidad de afectación económica y reputacional para la SDSCJ,  por señalamientos o demandas, debido a fallas en la aplicación de protocolos, desconocimiento del rol institucional o falta de articulación interinstitucional en los eventos de acompañamiento a manifestaciones y movilizaciones.</v>
      </c>
      <c r="C49" s="326">
        <v>1600</v>
      </c>
      <c r="D49" s="433" t="str">
        <f t="shared" si="9"/>
        <v xml:space="preserve"> La actividad que conlleva el riesgo se ejecuta
 mínimo 500 veces al año y máximo 5000 veces
 por año</v>
      </c>
      <c r="E49" s="164">
        <f t="shared" si="10"/>
        <v>0.8</v>
      </c>
      <c r="F49" s="177" t="str">
        <f t="shared" si="11"/>
        <v>Alta</v>
      </c>
      <c r="G49" s="341" t="s">
        <v>380</v>
      </c>
      <c r="H49" s="164">
        <f t="shared" si="12"/>
        <v>0.2</v>
      </c>
      <c r="I49" s="177" t="str">
        <f t="shared" si="13"/>
        <v>Leve</v>
      </c>
      <c r="J49" s="341" t="s">
        <v>271</v>
      </c>
      <c r="K49" s="164">
        <f t="shared" si="14"/>
        <v>0.8</v>
      </c>
      <c r="L49" s="177" t="str">
        <f t="shared" si="15"/>
        <v>Mayor</v>
      </c>
      <c r="M49" s="166">
        <f t="shared" si="16"/>
        <v>0.8</v>
      </c>
      <c r="N49" s="167" t="str">
        <f t="shared" si="17"/>
        <v>Mayor</v>
      </c>
    </row>
    <row r="50" spans="1:14" ht="128.25" x14ac:dyDescent="0.25">
      <c r="A50" s="301" t="str">
        <f>'2 CONTEXTO E IDENTIFICACIÓN'!A51</f>
        <v>R1AB</v>
      </c>
      <c r="B50" s="152" t="str">
        <f>'2 CONTEXTO E IDENTIFICACIÓN'!E51</f>
        <v>Posibilidad de afectación reputacional y económica por sanciones o multas de entes de control y las quejas recibidas por los grupos de valor debido al uso de los bienes en comodato con un fin diferente a lo pactado contractualmente</v>
      </c>
      <c r="C50" s="326">
        <v>365</v>
      </c>
      <c r="D50" s="433" t="str">
        <f t="shared" si="9"/>
        <v xml:space="preserve"> La actividad que conlleva el riesgo se ejecuta de
 24 a 500 veces por año</v>
      </c>
      <c r="E50" s="164">
        <f t="shared" si="10"/>
        <v>0.6</v>
      </c>
      <c r="F50" s="177" t="str">
        <f t="shared" si="11"/>
        <v>Media</v>
      </c>
      <c r="G50" s="341"/>
      <c r="H50" s="164" t="str">
        <f t="shared" si="12"/>
        <v/>
      </c>
      <c r="I50" s="177" t="str">
        <f t="shared" si="13"/>
        <v/>
      </c>
      <c r="J50" s="341" t="s">
        <v>268</v>
      </c>
      <c r="K50" s="164">
        <f t="shared" si="14"/>
        <v>0.6</v>
      </c>
      <c r="L50" s="177" t="str">
        <f t="shared" si="15"/>
        <v>Moderado</v>
      </c>
      <c r="M50" s="166">
        <f t="shared" si="16"/>
        <v>0.6</v>
      </c>
      <c r="N50" s="167" t="str">
        <f t="shared" si="17"/>
        <v>Moderado</v>
      </c>
    </row>
    <row r="51" spans="1:14" ht="105" x14ac:dyDescent="0.25">
      <c r="A51" s="301" t="str">
        <f>'2 CONTEXTO E IDENTIFICACIÓN'!A52</f>
        <v>R2AB</v>
      </c>
      <c r="B51" s="152" t="str">
        <f>'2 CONTEXTO E IDENTIFICACIÓN'!E52</f>
        <v xml:space="preserve">Posibilidad de afectación económica por sanciones o multas de entes de control   debido a la reclamación de los siniestros fuera de los tiempos establecidos en los que no opere la prescripción   </v>
      </c>
      <c r="C51" s="326">
        <v>365</v>
      </c>
      <c r="D51" s="433" t="str">
        <f t="shared" si="9"/>
        <v xml:space="preserve"> La actividad que conlleva el riesgo se ejecuta de
 24 a 500 veces por año</v>
      </c>
      <c r="E51" s="164">
        <f t="shared" si="10"/>
        <v>0.6</v>
      </c>
      <c r="F51" s="177" t="str">
        <f t="shared" si="11"/>
        <v>Media</v>
      </c>
      <c r="G51" s="341"/>
      <c r="H51" s="164" t="str">
        <f t="shared" si="12"/>
        <v/>
      </c>
      <c r="I51" s="177" t="str">
        <f t="shared" si="13"/>
        <v/>
      </c>
      <c r="J51" s="341" t="s">
        <v>271</v>
      </c>
      <c r="K51" s="164">
        <f t="shared" si="14"/>
        <v>0.8</v>
      </c>
      <c r="L51" s="177" t="str">
        <f t="shared" si="15"/>
        <v>Mayor</v>
      </c>
      <c r="M51" s="166">
        <f t="shared" si="16"/>
        <v>0.8</v>
      </c>
      <c r="N51" s="167" t="str">
        <f t="shared" si="17"/>
        <v>Mayor</v>
      </c>
    </row>
    <row r="52" spans="1:14" ht="114" x14ac:dyDescent="0.25">
      <c r="A52" s="301" t="str">
        <f>'2 CONTEXTO E IDENTIFICACIÓN'!A53</f>
        <v>R3AB</v>
      </c>
      <c r="B52" s="152" t="str">
        <f>'2 CONTEXTO E IDENTIFICACIÓN'!E53</f>
        <v xml:space="preserve">Posibilidad de afectación reputacional y económica  por sanciones o multas de entes de control  debido al suministro de los bienes y servicios requeridos, fuera de los tiempos establecidos en los contratos </v>
      </c>
      <c r="C52" s="326">
        <v>222</v>
      </c>
      <c r="D52" s="433" t="str">
        <f t="shared" si="9"/>
        <v xml:space="preserve"> La actividad que conlleva el riesgo se ejecuta de
 24 a 500 veces por año</v>
      </c>
      <c r="E52" s="164">
        <f t="shared" si="10"/>
        <v>0.6</v>
      </c>
      <c r="F52" s="177" t="str">
        <f t="shared" si="11"/>
        <v>Media</v>
      </c>
      <c r="G52" s="341" t="s">
        <v>383</v>
      </c>
      <c r="H52" s="164">
        <f t="shared" si="12"/>
        <v>0.8</v>
      </c>
      <c r="I52" s="177" t="str">
        <f t="shared" si="13"/>
        <v>Mayor</v>
      </c>
      <c r="J52" s="341" t="s">
        <v>268</v>
      </c>
      <c r="K52" s="164">
        <f t="shared" si="14"/>
        <v>0.6</v>
      </c>
      <c r="L52" s="177" t="str">
        <f t="shared" si="15"/>
        <v>Moderado</v>
      </c>
      <c r="M52" s="166">
        <f t="shared" si="16"/>
        <v>0.8</v>
      </c>
      <c r="N52" s="167" t="str">
        <f t="shared" si="17"/>
        <v>Mayor</v>
      </c>
    </row>
    <row r="53" spans="1:14" ht="199.5" x14ac:dyDescent="0.25">
      <c r="A53" s="301" t="str">
        <f>'2 CONTEXTO E IDENTIFICACIÓN'!A54</f>
        <v>R4AB</v>
      </c>
      <c r="B53" s="152" t="str">
        <f>'2 CONTEXTO E IDENTIFICACIÓN'!E54</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3" s="326">
        <v>95</v>
      </c>
      <c r="D53" s="433" t="str">
        <f t="shared" si="9"/>
        <v xml:space="preserve"> La actividad que conlleva el riesgo se ejecuta de
 24 a 500 veces por año</v>
      </c>
      <c r="E53" s="164">
        <f t="shared" si="10"/>
        <v>0.6</v>
      </c>
      <c r="F53" s="177" t="str">
        <f t="shared" si="11"/>
        <v>Media</v>
      </c>
      <c r="G53" s="341" t="s">
        <v>383</v>
      </c>
      <c r="H53" s="164">
        <f t="shared" si="12"/>
        <v>0.8</v>
      </c>
      <c r="I53" s="177" t="str">
        <f t="shared" si="13"/>
        <v>Mayor</v>
      </c>
      <c r="J53" s="341" t="s">
        <v>268</v>
      </c>
      <c r="K53" s="164">
        <f t="shared" si="14"/>
        <v>0.6</v>
      </c>
      <c r="L53" s="177" t="str">
        <f t="shared" si="15"/>
        <v>Moderado</v>
      </c>
      <c r="M53" s="166">
        <f t="shared" si="16"/>
        <v>0.8</v>
      </c>
      <c r="N53" s="167" t="str">
        <f t="shared" si="17"/>
        <v>Mayor</v>
      </c>
    </row>
    <row r="54" spans="1:14" ht="105" x14ac:dyDescent="0.25">
      <c r="A54" s="301" t="str">
        <f>'2 CONTEXTO E IDENTIFICACIÓN'!A55</f>
        <v>R5AB</v>
      </c>
      <c r="B54" s="152" t="str">
        <f>'2 CONTEXTO E IDENTIFICACIÓN'!E55</f>
        <v>Posibilidad de afectación reputacional y económica por sanciones o multas de entes de control y/o quejas de los grupos de interes debido a la inadecuada disposición de los residuos peligrosos (Talleres)</v>
      </c>
      <c r="C54" s="326">
        <v>246</v>
      </c>
      <c r="D54" s="433" t="str">
        <f t="shared" si="9"/>
        <v xml:space="preserve"> La actividad que conlleva el riesgo se ejecuta de
 24 a 500 veces por año</v>
      </c>
      <c r="E54" s="164">
        <f t="shared" si="10"/>
        <v>0.6</v>
      </c>
      <c r="F54" s="177" t="str">
        <f t="shared" si="11"/>
        <v>Media</v>
      </c>
      <c r="G54" s="341" t="s">
        <v>383</v>
      </c>
      <c r="H54" s="164">
        <f t="shared" si="12"/>
        <v>0.8</v>
      </c>
      <c r="I54" s="177" t="str">
        <f t="shared" si="13"/>
        <v>Mayor</v>
      </c>
      <c r="J54" s="341" t="s">
        <v>266</v>
      </c>
      <c r="K54" s="164">
        <f t="shared" si="14"/>
        <v>0.4</v>
      </c>
      <c r="L54" s="177" t="str">
        <f t="shared" si="15"/>
        <v>Menor</v>
      </c>
      <c r="M54" s="166">
        <f t="shared" si="16"/>
        <v>0.8</v>
      </c>
      <c r="N54" s="167" t="str">
        <f t="shared" si="17"/>
        <v>Mayor</v>
      </c>
    </row>
    <row r="55" spans="1:14" ht="128.25" x14ac:dyDescent="0.25">
      <c r="A55" s="301" t="str">
        <f>'2 CONTEXTO E IDENTIFICACIÓN'!A56</f>
        <v>R1GIP</v>
      </c>
      <c r="B55" s="152" t="str">
        <f>'2 CONTEXTO E IDENTIFICACIÓN'!E56</f>
        <v>Posibilidad de afectación reputacional y económica por denuncias o sanciones de entes de control debido al incumplimiento en la prestación del servicio psicosocial (Prestación continua e ininterrumpida del servicio)</v>
      </c>
      <c r="C55" s="326">
        <v>1155</v>
      </c>
      <c r="D55" s="433" t="str">
        <f t="shared" si="9"/>
        <v xml:space="preserve"> La actividad que conlleva el riesgo se ejecuta
 mínimo 500 veces al año y máximo 5000 veces
 por año</v>
      </c>
      <c r="E55" s="164">
        <f t="shared" si="10"/>
        <v>0.8</v>
      </c>
      <c r="F55" s="177" t="str">
        <f t="shared" si="11"/>
        <v>Alta</v>
      </c>
      <c r="G55" s="341" t="s">
        <v>382</v>
      </c>
      <c r="H55" s="164">
        <f t="shared" si="12"/>
        <v>0.6</v>
      </c>
      <c r="I55" s="177" t="str">
        <f t="shared" si="13"/>
        <v>Moderado</v>
      </c>
      <c r="J55" s="341" t="s">
        <v>271</v>
      </c>
      <c r="K55" s="164">
        <f t="shared" si="14"/>
        <v>0.8</v>
      </c>
      <c r="L55" s="177" t="str">
        <f t="shared" si="15"/>
        <v>Mayor</v>
      </c>
      <c r="M55" s="166">
        <f t="shared" si="16"/>
        <v>0.8</v>
      </c>
      <c r="N55" s="167" t="str">
        <f t="shared" si="17"/>
        <v>Mayor</v>
      </c>
    </row>
    <row r="56" spans="1:14" ht="142.5" x14ac:dyDescent="0.25">
      <c r="A56" s="301" t="str">
        <f>'2 CONTEXTO E IDENTIFICACIÓN'!A57</f>
        <v>R2GIP</v>
      </c>
      <c r="B56" s="152" t="str">
        <f>'2 CONTEXTO E IDENTIFICACIÓN'!E57</f>
        <v>Posibilidad de afectación reputacional y económica por sanciones o multas de entes de control, detrimento patrimonial. O perdida de la certificación ACA debido a la disminución de la cobertura ocupacional en las actividades válidas para la redención de pena</v>
      </c>
      <c r="C56" s="326">
        <v>365</v>
      </c>
      <c r="D56" s="433" t="str">
        <f t="shared" si="9"/>
        <v xml:space="preserve"> La actividad que conlleva el riesgo se ejecuta de
 24 a 500 veces por año</v>
      </c>
      <c r="E56" s="164">
        <f t="shared" si="10"/>
        <v>0.6</v>
      </c>
      <c r="F56" s="177" t="str">
        <f t="shared" si="11"/>
        <v>Media</v>
      </c>
      <c r="G56" s="341" t="s">
        <v>382</v>
      </c>
      <c r="H56" s="164">
        <f t="shared" si="12"/>
        <v>0.6</v>
      </c>
      <c r="I56" s="177" t="str">
        <f t="shared" si="13"/>
        <v>Moderado</v>
      </c>
      <c r="J56" s="341" t="s">
        <v>268</v>
      </c>
      <c r="K56" s="164">
        <f t="shared" si="14"/>
        <v>0.6</v>
      </c>
      <c r="L56" s="177" t="str">
        <f t="shared" si="15"/>
        <v>Moderado</v>
      </c>
      <c r="M56" s="166">
        <f t="shared" si="16"/>
        <v>0.6</v>
      </c>
      <c r="N56" s="167" t="str">
        <f t="shared" si="17"/>
        <v>Moderado</v>
      </c>
    </row>
    <row r="57" spans="1:14" ht="105" x14ac:dyDescent="0.25">
      <c r="A57" s="301" t="str">
        <f>'2 CONTEXTO E IDENTIFICACIÓN'!A58</f>
        <v>R3GIP</v>
      </c>
      <c r="B57" s="152" t="str">
        <f>'2 CONTEXTO E IDENTIFICACIÓN'!E58</f>
        <v>Posibilidad de afectación reputacional por fugas o rescates dentro del sistema carcelario o durante traslados o remisiones debido a fallas en los procedimientos establecidos</v>
      </c>
      <c r="C57" s="326">
        <v>365</v>
      </c>
      <c r="D57" s="433" t="str">
        <f t="shared" si="9"/>
        <v xml:space="preserve"> La actividad que conlleva el riesgo se ejecuta de
 24 a 500 veces por año</v>
      </c>
      <c r="E57" s="164">
        <f t="shared" si="10"/>
        <v>0.6</v>
      </c>
      <c r="F57" s="177" t="str">
        <f t="shared" si="11"/>
        <v>Media</v>
      </c>
      <c r="G57" s="341"/>
      <c r="H57" s="164" t="str">
        <f t="shared" si="12"/>
        <v/>
      </c>
      <c r="I57" s="177" t="str">
        <f t="shared" si="13"/>
        <v/>
      </c>
      <c r="J57" s="341" t="s">
        <v>266</v>
      </c>
      <c r="K57" s="164">
        <f t="shared" si="14"/>
        <v>0.4</v>
      </c>
      <c r="L57" s="177" t="str">
        <f t="shared" si="15"/>
        <v>Menor</v>
      </c>
      <c r="M57" s="166">
        <f t="shared" si="16"/>
        <v>0.4</v>
      </c>
      <c r="N57" s="167" t="str">
        <f t="shared" si="17"/>
        <v>Menor</v>
      </c>
    </row>
    <row r="58" spans="1:14" ht="185.25" x14ac:dyDescent="0.25">
      <c r="A58" s="301" t="str">
        <f>'2 CONTEXTO E IDENTIFICACIÓN'!A59</f>
        <v>R4GIP</v>
      </c>
      <c r="B58" s="152" t="str">
        <f>'2 CONTEXTO E IDENTIFICACIÓN'!E59</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58" s="326">
        <v>365</v>
      </c>
      <c r="D58" s="433" t="str">
        <f t="shared" si="9"/>
        <v xml:space="preserve"> La actividad que conlleva el riesgo se ejecuta de
 24 a 500 veces por año</v>
      </c>
      <c r="E58" s="164">
        <f t="shared" si="10"/>
        <v>0.6</v>
      </c>
      <c r="F58" s="177" t="str">
        <f t="shared" si="11"/>
        <v>Media</v>
      </c>
      <c r="G58" s="341" t="s">
        <v>382</v>
      </c>
      <c r="H58" s="164">
        <f t="shared" si="12"/>
        <v>0.6</v>
      </c>
      <c r="I58" s="177" t="str">
        <f t="shared" si="13"/>
        <v>Moderado</v>
      </c>
      <c r="J58" s="341" t="s">
        <v>268</v>
      </c>
      <c r="K58" s="164">
        <f t="shared" si="14"/>
        <v>0.6</v>
      </c>
      <c r="L58" s="177" t="str">
        <f t="shared" si="15"/>
        <v>Moderado</v>
      </c>
      <c r="M58" s="166">
        <f t="shared" si="16"/>
        <v>0.6</v>
      </c>
      <c r="N58" s="167" t="str">
        <f t="shared" si="17"/>
        <v>Moderado</v>
      </c>
    </row>
    <row r="59" spans="1:14" ht="114" x14ac:dyDescent="0.25">
      <c r="A59" s="301" t="str">
        <f>'2 CONTEXTO E IDENTIFICACIÓN'!A60</f>
        <v>R5GIP</v>
      </c>
      <c r="B59" s="152" t="str">
        <f>'2 CONTEXTO E IDENTIFICACIÓN'!E60</f>
        <v>Posibilidad de afectación reputacional y económica por demanda de los PPL, familiar, tercero o entes control debido al incumplimiento en la cobertura de los puestos de servicio y las actividades programadas</v>
      </c>
      <c r="C59" s="326">
        <v>24</v>
      </c>
      <c r="D59" s="433" t="str">
        <f t="shared" ref="D59:D74" si="18">+IF(C59="","",IF(C59&lt;=$S$8,$Q$8,IF(C59&lt;=$S$9,$Q$9,IF(C59&lt;=$S$10,$Q$10,IF(C59&lt;=$S$11,$Q$11,IF(C59&gt;=$R$12,$Q$12,""))))))</f>
        <v xml:space="preserve"> La actividad que conlleva el riesgo se ejecuta de
 3 a 24 veces por año</v>
      </c>
      <c r="E59" s="164">
        <f t="shared" ref="E59:E74" si="19">+IF(D59="","",IF(D59=$Q$8,$T$8,IF(D59=$Q$9,$T$9,IF(D59=$Q$10,$T$10,IF(D59=$Q$11,$T$11,IF(D59=$Q$12,$T$12))))))</f>
        <v>0.4</v>
      </c>
      <c r="F59" s="177" t="str">
        <f t="shared" ref="F59:F74" si="20">+IF(D59="","",IF(D59=$Q$8,$P$8,IF(D59=$Q$9,$P$9,IF(D59=$Q$10,$P$10,IF(D59=$Q$11,$P$11,IF(D59=$Q$12,$P$12))))))</f>
        <v>Baja</v>
      </c>
      <c r="G59" s="341" t="s">
        <v>382</v>
      </c>
      <c r="H59" s="164">
        <f t="shared" ref="H59:H74" si="21">+IF(G59="","",IF(G59="N/A","",IF(OR(G59=$X$8,G59=$Y$8),$W$8,IF(OR(G59=$X$9,G59=$Y$9),$W$9,IF(OR(G59=$X$10,G59=$Y$10),$W$10,IF(OR(G59=$X$11,G59=$Y$11),$W$11,IF(OR(G59=$X$12,G59=$Y$12),$W$12)))))))</f>
        <v>0.6</v>
      </c>
      <c r="I59" s="177" t="str">
        <f t="shared" ref="I59:I74" si="22">+IF(G59="","",IF(G59="N/A","",IF(OR(G59=$X$8,G59=$Y$8),$V$8,IF(OR(G59=$X$9,G59=$Y$9),$V$9,IF(OR(G59=$X$10,G59=$Y$10),$V$10,IF(OR(G59=$X$11,G59=$Y$11),$V$11,IF(OR(G59=$X$12,G59=$Y$12),$V$12)))))))</f>
        <v>Moderado</v>
      </c>
      <c r="J59" s="341" t="s">
        <v>268</v>
      </c>
      <c r="K59" s="164">
        <f t="shared" ref="K59:K74" si="23">+IF(J59="","",IF(J59="N/A","",IF(OR(J59=$X$8,J59=$Y$8),$W$8,IF(OR(J59=$X$9,J59=$Y$9),$W$9,IF(OR(J59=$X$10,J59=$Y$10),$W$10,IF(OR(J59=$X$11,J59=$Y$11),$W$11,IF(OR(J59=$X$12,J59=$Y$12),$W$12)))))))</f>
        <v>0.6</v>
      </c>
      <c r="L59" s="177" t="str">
        <f t="shared" ref="L59:L74" si="24">+IF(J59="","",IF(J59="N/A","",IF(OR(J59=$X$8,J59=$Y$8),$V$8,IF(OR(J59=$X$9,J59=$Y$9),$V$9,IF(OR(J59=$X$10,J59=$Y$10),$V$10,IF(OR(J59=$X$11,J59=$Y$11),$V$11,IF(OR(J59=$X$12,J59=$Y$12),$V$12)))))))</f>
        <v>Moderado</v>
      </c>
      <c r="M59" s="166">
        <f t="shared" ref="M59:M74" si="25">+IF(H59="",K59,IF(K59="",H59,IF(H59&gt;K59,H59,K59)))</f>
        <v>0.6</v>
      </c>
      <c r="N59" s="167" t="str">
        <f t="shared" ref="N59:N74" si="26">+IF(M59="","",IF(M59=$W$8,$V$8,IF(M59=$W$9,$V$9,IF(M59=$W$10,$V$10,IF(M59=$W$11,$V$11,IF(M59=$W$12,$V$12))))))</f>
        <v>Moderado</v>
      </c>
    </row>
    <row r="60" spans="1:14" ht="142.5" x14ac:dyDescent="0.25">
      <c r="A60" s="301" t="str">
        <f>'2 CONTEXTO E IDENTIFICACIÓN'!A61</f>
        <v>R6GIP</v>
      </c>
      <c r="B60" s="152" t="str">
        <f>'2 CONTEXTO E IDENTIFICACIÓN'!E61</f>
        <v>Posibilidad de afectación económica por demanda de los PPL, familiar, tercero o entes control  debido a falencias en seguridad y deficiencia en los tiempos de reacción a los eventos que atenten contra la seguridad de las PPL/Funcionarios/Guardia.</v>
      </c>
      <c r="C60" s="326">
        <v>365</v>
      </c>
      <c r="D60" s="433" t="str">
        <f t="shared" si="18"/>
        <v xml:space="preserve"> La actividad que conlleva el riesgo se ejecuta de
 24 a 500 veces por año</v>
      </c>
      <c r="E60" s="164">
        <f t="shared" si="19"/>
        <v>0.6</v>
      </c>
      <c r="F60" s="177" t="str">
        <f t="shared" si="20"/>
        <v>Media</v>
      </c>
      <c r="G60" s="341"/>
      <c r="H60" s="164" t="str">
        <f t="shared" si="21"/>
        <v/>
      </c>
      <c r="I60" s="177" t="str">
        <f t="shared" si="22"/>
        <v/>
      </c>
      <c r="J60" s="341" t="s">
        <v>268</v>
      </c>
      <c r="K60" s="164">
        <f t="shared" si="23"/>
        <v>0.6</v>
      </c>
      <c r="L60" s="177" t="str">
        <f t="shared" si="24"/>
        <v>Moderado</v>
      </c>
      <c r="M60" s="166">
        <f t="shared" si="25"/>
        <v>0.6</v>
      </c>
      <c r="N60" s="167" t="str">
        <f t="shared" si="26"/>
        <v>Moderado</v>
      </c>
    </row>
    <row r="61" spans="1:14" ht="105" x14ac:dyDescent="0.25">
      <c r="A61" s="301" t="str">
        <f>'2 CONTEXTO E IDENTIFICACIÓN'!A62</f>
        <v>R7GIP</v>
      </c>
      <c r="B61" s="152" t="str">
        <f>'2 CONTEXTO E IDENTIFICACIÓN'!E62</f>
        <v>Posibilidad de afectación reputacional por sanción disciplinaria  debido a fuga/rescates o falencia en la seguridad dentro del sistema penitenciario</v>
      </c>
      <c r="C61" s="326">
        <v>12</v>
      </c>
      <c r="D61" s="433" t="str">
        <f t="shared" si="18"/>
        <v xml:space="preserve"> La actividad que conlleva el riesgo se ejecuta de
 3 a 24 veces por año</v>
      </c>
      <c r="E61" s="164">
        <f t="shared" si="19"/>
        <v>0.4</v>
      </c>
      <c r="F61" s="177" t="str">
        <f t="shared" si="20"/>
        <v>Baja</v>
      </c>
      <c r="G61" s="341"/>
      <c r="H61" s="164" t="str">
        <f t="shared" si="21"/>
        <v/>
      </c>
      <c r="I61" s="177" t="str">
        <f t="shared" si="22"/>
        <v/>
      </c>
      <c r="J61" s="341" t="s">
        <v>271</v>
      </c>
      <c r="K61" s="164">
        <f t="shared" si="23"/>
        <v>0.8</v>
      </c>
      <c r="L61" s="177" t="str">
        <f t="shared" si="24"/>
        <v>Mayor</v>
      </c>
      <c r="M61" s="166">
        <f t="shared" si="25"/>
        <v>0.8</v>
      </c>
      <c r="N61" s="167" t="str">
        <f t="shared" si="26"/>
        <v>Mayor</v>
      </c>
    </row>
    <row r="62" spans="1:14" ht="105" x14ac:dyDescent="0.25">
      <c r="A62" s="301" t="str">
        <f>'2 CONTEXTO E IDENTIFICACIÓN'!A63</f>
        <v>R8GIP</v>
      </c>
      <c r="B62" s="152" t="str">
        <f>'2 CONTEXTO E IDENTIFICACIÓN'!E63</f>
        <v>Posibilidad de afectación reputacional por requerimientos de entes de control debido a la pérdida de la confidencialidad de la información</v>
      </c>
      <c r="C62" s="326">
        <v>365</v>
      </c>
      <c r="D62" s="433" t="str">
        <f t="shared" si="18"/>
        <v xml:space="preserve"> La actividad que conlleva el riesgo se ejecuta de
 24 a 500 veces por año</v>
      </c>
      <c r="E62" s="164">
        <f t="shared" si="19"/>
        <v>0.6</v>
      </c>
      <c r="F62" s="177" t="str">
        <f t="shared" si="20"/>
        <v>Media</v>
      </c>
      <c r="G62" s="341"/>
      <c r="H62" s="164" t="str">
        <f t="shared" si="21"/>
        <v/>
      </c>
      <c r="I62" s="177" t="str">
        <f t="shared" si="22"/>
        <v/>
      </c>
      <c r="J62" s="341" t="s">
        <v>271</v>
      </c>
      <c r="K62" s="164">
        <f t="shared" si="23"/>
        <v>0.8</v>
      </c>
      <c r="L62" s="177" t="str">
        <f t="shared" si="24"/>
        <v>Mayor</v>
      </c>
      <c r="M62" s="166">
        <f t="shared" si="25"/>
        <v>0.8</v>
      </c>
      <c r="N62" s="167" t="str">
        <f t="shared" si="26"/>
        <v>Mayor</v>
      </c>
    </row>
    <row r="63" spans="1:14" ht="105" x14ac:dyDescent="0.25">
      <c r="A63" s="301" t="str">
        <f>'2 CONTEXTO E IDENTIFICACIÓN'!A64</f>
        <v>R9GIP</v>
      </c>
      <c r="B63" s="152" t="str">
        <f>'2 CONTEXTO E IDENTIFICACIÓN'!E64</f>
        <v xml:space="preserve">Posibilidad de afectación reputacional por requerimientos de entes de control y autoridades judiciales debido al vencimiento de trámites Jurídicos. </v>
      </c>
      <c r="C63" s="326">
        <v>365</v>
      </c>
      <c r="D63" s="433" t="str">
        <f t="shared" si="18"/>
        <v xml:space="preserve"> La actividad que conlleva el riesgo se ejecuta de
 24 a 500 veces por año</v>
      </c>
      <c r="E63" s="164">
        <f t="shared" si="19"/>
        <v>0.6</v>
      </c>
      <c r="F63" s="177" t="str">
        <f t="shared" si="20"/>
        <v>Media</v>
      </c>
      <c r="G63" s="341"/>
      <c r="H63" s="164" t="str">
        <f t="shared" si="21"/>
        <v/>
      </c>
      <c r="I63" s="177" t="str">
        <f t="shared" si="22"/>
        <v/>
      </c>
      <c r="J63" s="341" t="s">
        <v>271</v>
      </c>
      <c r="K63" s="164">
        <f t="shared" si="23"/>
        <v>0.8</v>
      </c>
      <c r="L63" s="177" t="str">
        <f t="shared" si="24"/>
        <v>Mayor</v>
      </c>
      <c r="M63" s="166">
        <f t="shared" si="25"/>
        <v>0.8</v>
      </c>
      <c r="N63" s="167" t="str">
        <f t="shared" si="26"/>
        <v>Mayor</v>
      </c>
    </row>
    <row r="64" spans="1:14" ht="105" x14ac:dyDescent="0.25">
      <c r="A64" s="301" t="str">
        <f>'2 CONTEXTO E IDENTIFICACIÓN'!A65</f>
        <v>R10GIP</v>
      </c>
      <c r="B64" s="152" t="str">
        <f>'2 CONTEXTO E IDENTIFICACIÓN'!E65</f>
        <v xml:space="preserve">Posibilidad de afectación reputacional por requerimientos de entes de control y autoridades judiciales debido a la prescripción de trámites Jurídicos. </v>
      </c>
      <c r="C64" s="326">
        <v>365</v>
      </c>
      <c r="D64" s="433" t="str">
        <f t="shared" si="18"/>
        <v xml:space="preserve"> La actividad que conlleva el riesgo se ejecuta de
 24 a 500 veces por año</v>
      </c>
      <c r="E64" s="164">
        <f t="shared" si="19"/>
        <v>0.6</v>
      </c>
      <c r="F64" s="177" t="str">
        <f t="shared" si="20"/>
        <v>Media</v>
      </c>
      <c r="G64" s="341"/>
      <c r="H64" s="164" t="str">
        <f t="shared" si="21"/>
        <v/>
      </c>
      <c r="I64" s="177" t="str">
        <f t="shared" si="22"/>
        <v/>
      </c>
      <c r="J64" s="341" t="s">
        <v>271</v>
      </c>
      <c r="K64" s="164">
        <f t="shared" si="23"/>
        <v>0.8</v>
      </c>
      <c r="L64" s="177" t="str">
        <f t="shared" si="24"/>
        <v>Mayor</v>
      </c>
      <c r="M64" s="166">
        <f t="shared" si="25"/>
        <v>0.8</v>
      </c>
      <c r="N64" s="167" t="str">
        <f t="shared" si="26"/>
        <v>Mayor</v>
      </c>
    </row>
    <row r="65" spans="1:14" ht="105" x14ac:dyDescent="0.25">
      <c r="A65" s="301" t="str">
        <f>'2 CONTEXTO E IDENTIFICACIÓN'!A66</f>
        <v>R11GIP</v>
      </c>
      <c r="B65" s="152" t="str">
        <f>'2 CONTEXTO E IDENTIFICACIÓN'!E66</f>
        <v>Posibilidad de afectación reputacional por requerimientos de entes de control y autoridades judiciales  debido a permitir la prolongación Ilícita de la libertad</v>
      </c>
      <c r="C65" s="326">
        <v>365</v>
      </c>
      <c r="D65" s="433" t="str">
        <f t="shared" si="18"/>
        <v xml:space="preserve"> La actividad que conlleva el riesgo se ejecuta de
 24 a 500 veces por año</v>
      </c>
      <c r="E65" s="164">
        <f t="shared" si="19"/>
        <v>0.6</v>
      </c>
      <c r="F65" s="177" t="str">
        <f t="shared" si="20"/>
        <v>Media</v>
      </c>
      <c r="G65" s="341"/>
      <c r="H65" s="164" t="str">
        <f t="shared" si="21"/>
        <v/>
      </c>
      <c r="I65" s="177" t="str">
        <f t="shared" si="22"/>
        <v/>
      </c>
      <c r="J65" s="341" t="s">
        <v>271</v>
      </c>
      <c r="K65" s="164">
        <f t="shared" si="23"/>
        <v>0.8</v>
      </c>
      <c r="L65" s="177" t="str">
        <f t="shared" si="24"/>
        <v>Mayor</v>
      </c>
      <c r="M65" s="166">
        <f t="shared" si="25"/>
        <v>0.8</v>
      </c>
      <c r="N65" s="167" t="str">
        <f t="shared" si="26"/>
        <v>Mayor</v>
      </c>
    </row>
    <row r="66" spans="1:14" ht="128.25" x14ac:dyDescent="0.25">
      <c r="A66" s="301" t="str">
        <f>'2 CONTEXTO E IDENTIFICACIÓN'!A67</f>
        <v>R12GIP</v>
      </c>
      <c r="B66" s="152" t="str">
        <f>'2 CONTEXTO E IDENTIFICACIÓN'!E67</f>
        <v>Posibilidad de afectación reputacional por requerimientos de entes de control y autoridades judiciales debido a Hojas de vida incompletas, desactualizadas o imprecisas (Física o en el aplicativo SISIPEC WEB)</v>
      </c>
      <c r="C66" s="326">
        <v>365</v>
      </c>
      <c r="D66" s="433" t="str">
        <f t="shared" si="18"/>
        <v xml:space="preserve"> La actividad que conlleva el riesgo se ejecuta de
 24 a 500 veces por año</v>
      </c>
      <c r="E66" s="164">
        <f t="shared" si="19"/>
        <v>0.6</v>
      </c>
      <c r="F66" s="177" t="str">
        <f t="shared" si="20"/>
        <v>Media</v>
      </c>
      <c r="G66" s="341"/>
      <c r="H66" s="164" t="str">
        <f t="shared" si="21"/>
        <v/>
      </c>
      <c r="I66" s="177" t="str">
        <f t="shared" si="22"/>
        <v/>
      </c>
      <c r="J66" s="341" t="s">
        <v>271</v>
      </c>
      <c r="K66" s="164">
        <f t="shared" si="23"/>
        <v>0.8</v>
      </c>
      <c r="L66" s="177" t="str">
        <f t="shared" si="24"/>
        <v>Mayor</v>
      </c>
      <c r="M66" s="166">
        <f t="shared" si="25"/>
        <v>0.8</v>
      </c>
      <c r="N66" s="167" t="str">
        <f t="shared" si="26"/>
        <v>Mayor</v>
      </c>
    </row>
    <row r="67" spans="1:14" ht="128.25" x14ac:dyDescent="0.25">
      <c r="A67" s="301" t="str">
        <f>'2 CONTEXTO E IDENTIFICACIÓN'!A68</f>
        <v>R13GIP</v>
      </c>
      <c r="B67" s="152" t="str">
        <f>'2 CONTEXTO E IDENTIFICACIÓN'!E68</f>
        <v>Posibilidad de afectación reputacional por requerimientos de entes de control y autoridades judiciales debido a conceder u otorgar libertad o trasladar a una PPL sin el debido cumplimiento de los requisitos legales.</v>
      </c>
      <c r="C67" s="326">
        <v>365</v>
      </c>
      <c r="D67" s="433" t="str">
        <f t="shared" si="18"/>
        <v xml:space="preserve"> La actividad que conlleva el riesgo se ejecuta de
 24 a 500 veces por año</v>
      </c>
      <c r="E67" s="164">
        <f t="shared" si="19"/>
        <v>0.6</v>
      </c>
      <c r="F67" s="177" t="str">
        <f t="shared" si="20"/>
        <v>Media</v>
      </c>
      <c r="G67" s="341"/>
      <c r="H67" s="164" t="str">
        <f t="shared" si="21"/>
        <v/>
      </c>
      <c r="I67" s="177" t="str">
        <f t="shared" si="22"/>
        <v/>
      </c>
      <c r="J67" s="341" t="s">
        <v>271</v>
      </c>
      <c r="K67" s="164">
        <f t="shared" si="23"/>
        <v>0.8</v>
      </c>
      <c r="L67" s="177" t="str">
        <f t="shared" si="24"/>
        <v>Mayor</v>
      </c>
      <c r="M67" s="166">
        <f t="shared" si="25"/>
        <v>0.8</v>
      </c>
      <c r="N67" s="167" t="str">
        <f t="shared" si="26"/>
        <v>Mayor</v>
      </c>
    </row>
    <row r="68" spans="1:14" ht="105" x14ac:dyDescent="0.25">
      <c r="A68" s="301" t="str">
        <f>'2 CONTEXTO E IDENTIFICACIÓN'!A69</f>
        <v>R14GIP</v>
      </c>
      <c r="B68" s="152" t="str">
        <f>'2 CONTEXTO E IDENTIFICACIÓN'!E69</f>
        <v xml:space="preserve">Posibilidad de afectación reputacional por requerimientos de entes de control y autoridades judiciales  debido a la privación ilegal de la libertad </v>
      </c>
      <c r="C68" s="326">
        <v>365</v>
      </c>
      <c r="D68" s="433" t="str">
        <f t="shared" si="18"/>
        <v xml:space="preserve"> La actividad que conlleva el riesgo se ejecuta de
 24 a 500 veces por año</v>
      </c>
      <c r="E68" s="164">
        <f t="shared" si="19"/>
        <v>0.6</v>
      </c>
      <c r="F68" s="177" t="str">
        <f t="shared" si="20"/>
        <v>Media</v>
      </c>
      <c r="G68" s="341"/>
      <c r="H68" s="164" t="str">
        <f t="shared" si="21"/>
        <v/>
      </c>
      <c r="I68" s="177" t="str">
        <f t="shared" si="22"/>
        <v/>
      </c>
      <c r="J68" s="341" t="s">
        <v>271</v>
      </c>
      <c r="K68" s="164">
        <f t="shared" si="23"/>
        <v>0.8</v>
      </c>
      <c r="L68" s="177" t="str">
        <f t="shared" si="24"/>
        <v>Mayor</v>
      </c>
      <c r="M68" s="166">
        <f t="shared" si="25"/>
        <v>0.8</v>
      </c>
      <c r="N68" s="167" t="str">
        <f t="shared" si="26"/>
        <v>Mayor</v>
      </c>
    </row>
    <row r="69" spans="1:14" ht="185.25" x14ac:dyDescent="0.25">
      <c r="A69" s="301" t="str">
        <f>'2 CONTEXTO E IDENTIFICACIÓN'!A70</f>
        <v>R1GCI</v>
      </c>
      <c r="B69" s="152" t="str">
        <f>'2 CONTEXTO E IDENTIFICACIÓN'!E70</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69" s="326">
        <v>365</v>
      </c>
      <c r="D69" s="433" t="str">
        <f t="shared" si="18"/>
        <v xml:space="preserve"> La actividad que conlleva el riesgo se ejecuta de
 24 a 500 veces por año</v>
      </c>
      <c r="E69" s="164">
        <f t="shared" si="19"/>
        <v>0.6</v>
      </c>
      <c r="F69" s="177" t="str">
        <f t="shared" si="20"/>
        <v>Media</v>
      </c>
      <c r="G69" s="341" t="s">
        <v>381</v>
      </c>
      <c r="H69" s="164">
        <f t="shared" si="21"/>
        <v>0.4</v>
      </c>
      <c r="I69" s="177" t="str">
        <f t="shared" si="22"/>
        <v>Menor</v>
      </c>
      <c r="J69" s="341" t="s">
        <v>266</v>
      </c>
      <c r="K69" s="164">
        <f t="shared" si="23"/>
        <v>0.4</v>
      </c>
      <c r="L69" s="177" t="str">
        <f t="shared" si="24"/>
        <v>Menor</v>
      </c>
      <c r="M69" s="166">
        <f t="shared" si="25"/>
        <v>0.4</v>
      </c>
      <c r="N69" s="167" t="str">
        <f t="shared" si="26"/>
        <v>Menor</v>
      </c>
    </row>
    <row r="70" spans="1:14" ht="156.75" x14ac:dyDescent="0.25">
      <c r="A70" s="301" t="str">
        <f>'2 CONTEXTO E IDENTIFICACIÓN'!A71</f>
        <v>R1GTS</v>
      </c>
      <c r="B70" s="152" t="str">
        <f>'2 CONTEXTO E IDENTIFICACIÓN'!E71</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0" s="326">
        <v>20</v>
      </c>
      <c r="D70" s="433" t="str">
        <f t="shared" si="18"/>
        <v xml:space="preserve"> La actividad que conlleva el riesgo se ejecuta de
 3 a 24 veces por año</v>
      </c>
      <c r="E70" s="164">
        <f t="shared" si="19"/>
        <v>0.4</v>
      </c>
      <c r="F70" s="177" t="str">
        <f t="shared" si="20"/>
        <v>Baja</v>
      </c>
      <c r="G70" s="341"/>
      <c r="H70" s="164" t="str">
        <f t="shared" si="21"/>
        <v/>
      </c>
      <c r="I70" s="177" t="str">
        <f t="shared" si="22"/>
        <v/>
      </c>
      <c r="J70" s="341" t="s">
        <v>268</v>
      </c>
      <c r="K70" s="164">
        <f t="shared" si="23"/>
        <v>0.6</v>
      </c>
      <c r="L70" s="177" t="str">
        <f t="shared" si="24"/>
        <v>Moderado</v>
      </c>
      <c r="M70" s="166">
        <f t="shared" si="25"/>
        <v>0.6</v>
      </c>
      <c r="N70" s="167" t="str">
        <f t="shared" si="26"/>
        <v>Moderado</v>
      </c>
    </row>
    <row r="71" spans="1:14" ht="299.25" x14ac:dyDescent="0.25">
      <c r="A71" s="301" t="str">
        <f>'2 CONTEXTO E IDENTIFICACIÓN'!A72</f>
        <v>R2GTS</v>
      </c>
      <c r="B71" s="152" t="str">
        <f>'2 CONTEXTO E IDENTIFICACIÓN'!E72</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1" s="326">
        <v>1</v>
      </c>
      <c r="D71" s="433" t="str">
        <f t="shared" si="18"/>
        <v>La actividad que conlleva el riesgo se ejecuta
 como máximos 2 veces por año</v>
      </c>
      <c r="E71" s="164">
        <f t="shared" si="19"/>
        <v>0.2</v>
      </c>
      <c r="F71" s="177" t="str">
        <f t="shared" si="20"/>
        <v>Muy Baja</v>
      </c>
      <c r="G71" s="341"/>
      <c r="H71" s="164" t="str">
        <f t="shared" si="21"/>
        <v/>
      </c>
      <c r="I71" s="177" t="str">
        <f t="shared" si="22"/>
        <v/>
      </c>
      <c r="J71" s="341" t="s">
        <v>268</v>
      </c>
      <c r="K71" s="164">
        <f t="shared" si="23"/>
        <v>0.6</v>
      </c>
      <c r="L71" s="177" t="str">
        <f t="shared" si="24"/>
        <v>Moderado</v>
      </c>
      <c r="M71" s="166">
        <f t="shared" si="25"/>
        <v>0.6</v>
      </c>
      <c r="N71" s="167" t="str">
        <f t="shared" si="26"/>
        <v>Moderado</v>
      </c>
    </row>
    <row r="72" spans="1:14" ht="15" x14ac:dyDescent="0.25">
      <c r="A72" s="301"/>
      <c r="B72" s="152">
        <f>'2 CONTEXTO E IDENTIFICACIÓN'!E73</f>
        <v>0</v>
      </c>
      <c r="C72" s="326"/>
      <c r="D72" s="433" t="str">
        <f t="shared" si="18"/>
        <v/>
      </c>
      <c r="E72" s="164" t="str">
        <f t="shared" si="19"/>
        <v/>
      </c>
      <c r="F72" s="177" t="str">
        <f t="shared" si="20"/>
        <v/>
      </c>
      <c r="G72" s="341"/>
      <c r="H72" s="164" t="str">
        <f t="shared" si="21"/>
        <v/>
      </c>
      <c r="I72" s="177" t="str">
        <f t="shared" si="22"/>
        <v/>
      </c>
      <c r="J72" s="341"/>
      <c r="K72" s="164" t="str">
        <f t="shared" si="23"/>
        <v/>
      </c>
      <c r="L72" s="177" t="str">
        <f t="shared" si="24"/>
        <v/>
      </c>
      <c r="M72" s="166" t="str">
        <f t="shared" si="25"/>
        <v/>
      </c>
      <c r="N72" s="167" t="str">
        <f t="shared" si="26"/>
        <v/>
      </c>
    </row>
    <row r="73" spans="1:14" ht="15" x14ac:dyDescent="0.25">
      <c r="A73" s="301"/>
      <c r="B73" s="152">
        <f>'2 CONTEXTO E IDENTIFICACIÓN'!E74</f>
        <v>0</v>
      </c>
      <c r="C73" s="326"/>
      <c r="D73" s="433" t="str">
        <f t="shared" si="18"/>
        <v/>
      </c>
      <c r="E73" s="164" t="str">
        <f t="shared" si="19"/>
        <v/>
      </c>
      <c r="F73" s="177" t="str">
        <f t="shared" si="20"/>
        <v/>
      </c>
      <c r="G73" s="341"/>
      <c r="H73" s="164" t="str">
        <f t="shared" si="21"/>
        <v/>
      </c>
      <c r="I73" s="177" t="str">
        <f t="shared" si="22"/>
        <v/>
      </c>
      <c r="J73" s="341"/>
      <c r="K73" s="164" t="str">
        <f t="shared" si="23"/>
        <v/>
      </c>
      <c r="L73" s="177" t="str">
        <f t="shared" si="24"/>
        <v/>
      </c>
      <c r="M73" s="166" t="str">
        <f t="shared" si="25"/>
        <v/>
      </c>
      <c r="N73" s="167" t="str">
        <f t="shared" si="26"/>
        <v/>
      </c>
    </row>
    <row r="74" spans="1:14" ht="15.75" thickBot="1" x14ac:dyDescent="0.3">
      <c r="A74" s="301"/>
      <c r="B74" s="152"/>
      <c r="C74" s="327"/>
      <c r="D74" s="438" t="str">
        <f t="shared" si="18"/>
        <v/>
      </c>
      <c r="E74" s="184" t="str">
        <f t="shared" si="19"/>
        <v/>
      </c>
      <c r="F74" s="439" t="str">
        <f t="shared" si="20"/>
        <v/>
      </c>
      <c r="G74" s="342"/>
      <c r="H74" s="184" t="str">
        <f t="shared" si="21"/>
        <v/>
      </c>
      <c r="I74" s="439" t="str">
        <f t="shared" si="22"/>
        <v/>
      </c>
      <c r="J74" s="342"/>
      <c r="K74" s="184" t="str">
        <f t="shared" si="23"/>
        <v/>
      </c>
      <c r="L74" s="439" t="str">
        <f t="shared" si="24"/>
        <v/>
      </c>
      <c r="M74" s="185" t="str">
        <f t="shared" si="25"/>
        <v/>
      </c>
      <c r="N74" s="186" t="str">
        <f t="shared" si="26"/>
        <v/>
      </c>
    </row>
  </sheetData>
  <sheetProtection algorithmName="SHA-512" hashValue="a1mxwLF5kNAY/L5eNUSZpooSZDxEVprI2V3+DXTbBd/zIQhr/7jR2G2IUyx3MfgYRE5/vLFTk8PpbaidXQD4Hg==" saltValue="1KnWIB6JChP79cONkwsayA==" spinCount="100000" sheet="1" objects="1" scenarios="1" formatCells="0" formatColumns="0" formatRows="0" sort="0" autoFilter="0"/>
  <autoFilter ref="A6:N6" xr:uid="{00000000-0009-0000-0000-000005000000}"/>
  <dataConsolidate/>
  <mergeCells count="11">
    <mergeCell ref="A1:B1"/>
    <mergeCell ref="C1:L1"/>
    <mergeCell ref="M1:N1"/>
    <mergeCell ref="V6:Y6"/>
    <mergeCell ref="B3:D3"/>
    <mergeCell ref="G4:N4"/>
    <mergeCell ref="C5:F5"/>
    <mergeCell ref="G5:I5"/>
    <mergeCell ref="J5:L5"/>
    <mergeCell ref="M5:N5"/>
    <mergeCell ref="P6:T6"/>
  </mergeCells>
  <conditionalFormatting sqref="E7:E74 G7:G74">
    <cfRule type="cellIs" dxfId="123" priority="1" operator="equal">
      <formula>$T$8</formula>
    </cfRule>
    <cfRule type="cellIs" dxfId="122" priority="2" operator="equal">
      <formula>$T$9</formula>
    </cfRule>
    <cfRule type="cellIs" dxfId="121" priority="3" operator="equal">
      <formula>$T$10</formula>
    </cfRule>
    <cfRule type="cellIs" dxfId="120" priority="4" operator="equal">
      <formula>$T$11</formula>
    </cfRule>
    <cfRule type="cellIs" dxfId="119" priority="5" operator="equal">
      <formula>$T$12</formula>
    </cfRule>
  </conditionalFormatting>
  <conditionalFormatting sqref="F7:F74">
    <cfRule type="cellIs" dxfId="118" priority="40" operator="equal">
      <formula>$P$12</formula>
    </cfRule>
    <cfRule type="cellIs" dxfId="117" priority="36" operator="equal">
      <formula>$P$8</formula>
    </cfRule>
    <cfRule type="cellIs" dxfId="116" priority="37" operator="equal">
      <formula>$P$9</formula>
    </cfRule>
    <cfRule type="cellIs" dxfId="115" priority="38" operator="equal">
      <formula>$P$10</formula>
    </cfRule>
    <cfRule type="cellIs" dxfId="114" priority="39" operator="equal">
      <formula>$P$11</formula>
    </cfRule>
  </conditionalFormatting>
  <conditionalFormatting sqref="H7:H74">
    <cfRule type="cellIs" dxfId="113" priority="22" operator="equal">
      <formula>$W$9</formula>
    </cfRule>
    <cfRule type="cellIs" dxfId="112" priority="23" operator="equal">
      <formula>$W$10</formula>
    </cfRule>
    <cfRule type="cellIs" dxfId="111" priority="24" operator="equal">
      <formula>$W$11</formula>
    </cfRule>
    <cfRule type="cellIs" dxfId="110" priority="25" operator="equal">
      <formula>$W$12</formula>
    </cfRule>
    <cfRule type="cellIs" dxfId="109" priority="21" operator="equal">
      <formula>$W$8</formula>
    </cfRule>
  </conditionalFormatting>
  <conditionalFormatting sqref="I7:J74">
    <cfRule type="cellIs" dxfId="108" priority="26" operator="equal">
      <formula>$V$8</formula>
    </cfRule>
    <cfRule type="cellIs" dxfId="107" priority="27" operator="equal">
      <formula>$V$9</formula>
    </cfRule>
    <cfRule type="cellIs" dxfId="106" priority="28" operator="equal">
      <formula>$V$10</formula>
    </cfRule>
    <cfRule type="cellIs" dxfId="105" priority="29" operator="equal">
      <formula>$V$11</formula>
    </cfRule>
    <cfRule type="cellIs" dxfId="104" priority="30" operator="equal">
      <formula>$V$12</formula>
    </cfRule>
  </conditionalFormatting>
  <conditionalFormatting sqref="K7:K74">
    <cfRule type="cellIs" dxfId="103" priority="16" operator="equal">
      <formula>$W$8</formula>
    </cfRule>
    <cfRule type="cellIs" dxfId="102" priority="17" operator="equal">
      <formula>$W$9</formula>
    </cfRule>
    <cfRule type="cellIs" dxfId="101" priority="18" operator="equal">
      <formula>$W$10</formula>
    </cfRule>
    <cfRule type="cellIs" dxfId="100" priority="19" operator="equal">
      <formula>$W$11</formula>
    </cfRule>
    <cfRule type="cellIs" dxfId="99" priority="20" operator="equal">
      <formula>$W$12</formula>
    </cfRule>
  </conditionalFormatting>
  <conditionalFormatting sqref="L7:L74">
    <cfRule type="cellIs" dxfId="98" priority="31" operator="equal">
      <formula>$V$8</formula>
    </cfRule>
    <cfRule type="cellIs" dxfId="97" priority="32" operator="equal">
      <formula>$V$9</formula>
    </cfRule>
    <cfRule type="cellIs" dxfId="96" priority="33" operator="equal">
      <formula>$V$10</formula>
    </cfRule>
    <cfRule type="cellIs" dxfId="95" priority="34" operator="equal">
      <formula>$V$11</formula>
    </cfRule>
    <cfRule type="cellIs" dxfId="94" priority="35" operator="equal">
      <formula>$V$12</formula>
    </cfRule>
  </conditionalFormatting>
  <conditionalFormatting sqref="M7:M74">
    <cfRule type="cellIs" dxfId="93" priority="6" operator="equal">
      <formula>$W$8</formula>
    </cfRule>
    <cfRule type="cellIs" dxfId="92" priority="7" operator="equal">
      <formula>$W$9</formula>
    </cfRule>
    <cfRule type="cellIs" dxfId="91" priority="8" operator="equal">
      <formula>$W$10</formula>
    </cfRule>
    <cfRule type="cellIs" dxfId="90" priority="9" operator="equal">
      <formula>$W$11</formula>
    </cfRule>
    <cfRule type="cellIs" dxfId="89" priority="10" operator="equal">
      <formula>$W$12</formula>
    </cfRule>
  </conditionalFormatting>
  <conditionalFormatting sqref="N7:N74">
    <cfRule type="cellIs" dxfId="88" priority="11" operator="equal">
      <formula>$V$8</formula>
    </cfRule>
    <cfRule type="cellIs" dxfId="87" priority="12" operator="equal">
      <formula>$V$9</formula>
    </cfRule>
    <cfRule type="cellIs" dxfId="86" priority="13" operator="equal">
      <formula>$V$10</formula>
    </cfRule>
    <cfRule type="cellIs" dxfId="85" priority="14" operator="equal">
      <formula>$V$11</formula>
    </cfRule>
    <cfRule type="cellIs" dxfId="84" priority="15" operator="equal">
      <formula>$V$12</formula>
    </cfRule>
  </conditionalFormatting>
  <dataValidations count="5">
    <dataValidation type="list" allowBlank="1" showInputMessage="1" showErrorMessage="1" sqref="J7:J74" xr:uid="{00000000-0002-0000-0500-000000000000}">
      <formula1>$Y$8:$Y$12</formula1>
    </dataValidation>
    <dataValidation type="list" allowBlank="1" showInputMessage="1" showErrorMessage="1" sqref="G7:G74" xr:uid="{00000000-0002-0000-0500-000001000000}">
      <formula1>$X$8:$X$12</formula1>
    </dataValidation>
    <dataValidation type="list" allowBlank="1" showInputMessage="1" showErrorMessage="1" sqref="IU10:JA10 IP7:JA9" xr:uid="{00000000-0002-0000-0500-000002000000}">
      <formula1>#REF!</formula1>
    </dataValidation>
    <dataValidation allowBlank="1" showInputMessage="1" showErrorMessage="1" prompt="Es la materialización del riesgo y las consecuencias de su aparición. Su escala es: 5 bajo impacto, 10 medio, 20 alto impacto._x000a_" sqref="IP6:JA6" xr:uid="{00000000-0002-0000-0500-000003000000}"/>
    <dataValidation allowBlank="1" showInputMessage="1" showErrorMessage="1" prompt="La probabilidad se encuentra determinada por una escala de 1 a 3, siendo 1 la menor probabilidad de ocurrencia del riesgo y 3 la mayor probabilidad de  ocurrencia." sqref="IO6" xr:uid="{00000000-0002-0000-0500-000004000000}"/>
  </dataValidations>
  <printOptions horizontalCentered="1" verticalCentered="1"/>
  <pageMargins left="0.31496062992125984" right="0.27559055118110237" top="0.23622047244094491" bottom="0.15748031496062992" header="0" footer="0"/>
  <pageSetup scale="28" orientation="landscape" r:id="rId1"/>
  <headerFooter alignWithMargins="0">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74"/>
  <sheetViews>
    <sheetView showGridLines="0" view="pageBreakPreview" zoomScale="70" zoomScaleNormal="70" zoomScaleSheetLayoutView="70" workbookViewId="0">
      <selection activeCell="E7" sqref="E7"/>
    </sheetView>
  </sheetViews>
  <sheetFormatPr baseColWidth="10" defaultColWidth="14.28515625" defaultRowHeight="12.75" x14ac:dyDescent="0.25"/>
  <cols>
    <col min="1" max="1" width="15.42578125" style="205" bestFit="1" customWidth="1"/>
    <col min="2" max="2" width="29.42578125" style="209" customWidth="1"/>
    <col min="3" max="3" width="19.140625" style="205" customWidth="1"/>
    <col min="4" max="4" width="12.42578125" style="209" customWidth="1"/>
    <col min="5" max="5" width="14.42578125" style="209" customWidth="1"/>
    <col min="6" max="6" width="3.85546875" style="209" customWidth="1"/>
    <col min="7" max="7" width="7.42578125" style="209" customWidth="1"/>
    <col min="8" max="13" width="13.7109375" style="209" customWidth="1"/>
    <col min="14" max="14" width="3.85546875" style="209" customWidth="1"/>
    <col min="15" max="15" width="4.85546875" style="205" customWidth="1"/>
    <col min="16" max="16" width="6.42578125" style="205" customWidth="1"/>
    <col min="17" max="17" width="11" style="205" bestFit="1" customWidth="1"/>
    <col min="18" max="21" width="12" style="205" customWidth="1"/>
    <col min="22" max="22" width="12.28515625" style="205" customWidth="1"/>
    <col min="23" max="27" width="11.42578125" style="205" customWidth="1"/>
    <col min="28" max="28" width="5.42578125" style="205" bestFit="1" customWidth="1"/>
    <col min="29" max="29" width="26.85546875" style="205" customWidth="1"/>
    <col min="30" max="34" width="22.85546875" style="209" customWidth="1"/>
    <col min="35" max="35" width="23.42578125" style="205" customWidth="1"/>
    <col min="36" max="263" width="11.42578125" style="205" customWidth="1"/>
    <col min="264" max="264" width="12.7109375" style="205" customWidth="1"/>
    <col min="265" max="265" width="47" style="205" customWidth="1"/>
    <col min="266" max="266" width="35" style="205" customWidth="1"/>
    <col min="267" max="16384" width="14.28515625" style="205"/>
  </cols>
  <sheetData>
    <row r="1" spans="1:36" s="189" customFormat="1" ht="123" customHeight="1" thickBot="1" x14ac:dyDescent="0.3">
      <c r="A1" s="663"/>
      <c r="B1" s="664"/>
      <c r="C1" s="619" t="s">
        <v>143</v>
      </c>
      <c r="D1" s="619"/>
      <c r="E1" s="619"/>
      <c r="F1" s="619"/>
      <c r="G1" s="619"/>
      <c r="H1" s="619"/>
      <c r="I1" s="619"/>
      <c r="J1" s="619"/>
      <c r="K1" s="619"/>
      <c r="L1" s="619"/>
      <c r="M1" s="619"/>
      <c r="N1" s="619"/>
      <c r="O1" s="619"/>
      <c r="P1" s="619"/>
      <c r="Q1" s="619"/>
      <c r="R1" s="619"/>
      <c r="S1" s="619"/>
      <c r="T1" s="619"/>
      <c r="U1" s="634" t="s">
        <v>405</v>
      </c>
      <c r="V1" s="635"/>
      <c r="AF1" s="191"/>
      <c r="AG1" s="191"/>
      <c r="AH1" s="191"/>
      <c r="AI1" s="191"/>
      <c r="AJ1" s="191"/>
    </row>
    <row r="2" spans="1:36" s="195" customFormat="1" ht="15.75" thickBot="1" x14ac:dyDescent="0.3">
      <c r="A2" s="190"/>
      <c r="B2" s="192"/>
      <c r="C2" s="192"/>
      <c r="D2" s="193"/>
      <c r="E2" s="193"/>
      <c r="F2" s="193"/>
      <c r="G2" s="193"/>
      <c r="H2" s="194"/>
      <c r="I2" s="194"/>
      <c r="J2" s="62"/>
      <c r="K2" s="196"/>
      <c r="L2" s="196"/>
      <c r="M2" s="196"/>
      <c r="AD2" s="196"/>
      <c r="AE2" s="196"/>
      <c r="AF2" s="196"/>
      <c r="AG2" s="196"/>
      <c r="AH2" s="196"/>
    </row>
    <row r="3" spans="1:36" s="189" customFormat="1" ht="18.75" customHeight="1" thickBot="1" x14ac:dyDescent="0.25">
      <c r="A3" s="313" t="s">
        <v>222</v>
      </c>
      <c r="B3" s="639" t="str">
        <f>+IF('2 CONTEXTO E IDENTIFICACIÓN'!$B$3="","",'2 CONTEXTO E IDENTIFICACIÓN'!$B$3)</f>
        <v/>
      </c>
      <c r="C3" s="639"/>
      <c r="D3" s="639"/>
      <c r="E3" s="198"/>
      <c r="F3" s="198"/>
      <c r="G3" s="198"/>
      <c r="H3" s="198"/>
      <c r="I3" s="470"/>
      <c r="J3" s="470"/>
      <c r="K3" s="470"/>
      <c r="L3" s="470"/>
      <c r="M3" s="470"/>
      <c r="N3" s="198"/>
      <c r="O3" s="198"/>
      <c r="P3" s="198"/>
      <c r="Q3" s="198"/>
      <c r="R3" s="198"/>
      <c r="S3" s="198"/>
      <c r="T3" s="198"/>
      <c r="U3" s="198"/>
      <c r="V3" s="343"/>
      <c r="AD3" s="191"/>
      <c r="AE3" s="191"/>
      <c r="AF3" s="191"/>
      <c r="AG3" s="191"/>
      <c r="AH3" s="191"/>
    </row>
    <row r="4" spans="1:36" s="189" customFormat="1" ht="15.75" thickBot="1" x14ac:dyDescent="0.25">
      <c r="A4" s="315"/>
      <c r="B4" s="337"/>
      <c r="C4" s="337"/>
      <c r="D4" s="344"/>
      <c r="G4" s="660" t="s">
        <v>275</v>
      </c>
      <c r="H4" s="661"/>
      <c r="I4" s="661"/>
      <c r="J4" s="661"/>
      <c r="K4" s="661"/>
      <c r="L4" s="661"/>
      <c r="M4" s="662"/>
      <c r="O4" s="197"/>
      <c r="P4" s="197"/>
      <c r="Q4" s="198"/>
      <c r="R4" s="653" t="s">
        <v>17</v>
      </c>
      <c r="S4" s="653"/>
      <c r="T4" s="653"/>
      <c r="U4" s="653"/>
      <c r="V4" s="654"/>
      <c r="AD4" s="191"/>
      <c r="AE4" s="191"/>
      <c r="AF4" s="191"/>
      <c r="AG4" s="191"/>
      <c r="AH4" s="191"/>
    </row>
    <row r="5" spans="1:36" x14ac:dyDescent="0.25">
      <c r="A5" s="199"/>
      <c r="B5" s="200"/>
      <c r="C5" s="655" t="s">
        <v>276</v>
      </c>
      <c r="D5" s="655"/>
      <c r="E5" s="655"/>
      <c r="F5" s="345"/>
      <c r="G5" s="202"/>
      <c r="H5" s="203"/>
      <c r="I5" s="653" t="s">
        <v>17</v>
      </c>
      <c r="J5" s="653"/>
      <c r="K5" s="653"/>
      <c r="L5" s="653"/>
      <c r="M5" s="654"/>
      <c r="N5" s="345"/>
      <c r="O5" s="204"/>
      <c r="P5" s="204"/>
      <c r="R5" s="206">
        <v>0.2</v>
      </c>
      <c r="S5" s="206">
        <v>0.4</v>
      </c>
      <c r="T5" s="206">
        <v>0.6</v>
      </c>
      <c r="U5" s="206">
        <v>0.8</v>
      </c>
      <c r="V5" s="207">
        <v>1</v>
      </c>
      <c r="W5" s="208"/>
      <c r="X5" s="208"/>
      <c r="Y5" s="208"/>
      <c r="Z5" s="208"/>
      <c r="AA5" s="208"/>
      <c r="AB5" s="208"/>
      <c r="AC5" s="208"/>
    </row>
    <row r="6" spans="1:36" ht="38.25" x14ac:dyDescent="0.2">
      <c r="A6" s="346" t="s">
        <v>277</v>
      </c>
      <c r="B6" s="210" t="s">
        <v>236</v>
      </c>
      <c r="C6" s="210" t="s">
        <v>254</v>
      </c>
      <c r="D6" s="210" t="s">
        <v>255</v>
      </c>
      <c r="E6" s="210" t="s">
        <v>200</v>
      </c>
      <c r="F6" s="345"/>
      <c r="G6" s="204"/>
      <c r="H6" s="452"/>
      <c r="I6" s="453" t="s">
        <v>263</v>
      </c>
      <c r="J6" s="453" t="s">
        <v>265</v>
      </c>
      <c r="K6" s="453" t="s">
        <v>75</v>
      </c>
      <c r="L6" s="453" t="s">
        <v>270</v>
      </c>
      <c r="M6" s="454" t="s">
        <v>273</v>
      </c>
      <c r="N6" s="345"/>
      <c r="O6" s="204"/>
      <c r="P6" s="204"/>
      <c r="Q6" s="456"/>
      <c r="R6" s="457" t="s">
        <v>263</v>
      </c>
      <c r="S6" s="457" t="s">
        <v>265</v>
      </c>
      <c r="T6" s="457" t="s">
        <v>75</v>
      </c>
      <c r="U6" s="457" t="s">
        <v>270</v>
      </c>
      <c r="V6" s="458" t="s">
        <v>273</v>
      </c>
      <c r="Y6" s="208"/>
      <c r="Z6" s="208"/>
      <c r="AA6" s="215"/>
      <c r="AB6" s="215"/>
      <c r="AC6" s="215"/>
      <c r="AD6" s="215"/>
      <c r="AE6" s="215"/>
      <c r="AF6" s="215"/>
      <c r="AG6" s="215"/>
      <c r="AH6" s="215"/>
      <c r="AI6" s="215"/>
      <c r="AJ6" s="215"/>
    </row>
    <row r="7" spans="1:36" ht="179.1" customHeight="1" x14ac:dyDescent="0.2">
      <c r="A7" s="216" t="str">
        <f>TEXT('3 PROBABIL E IMPACTO INHERENTE'!A7,)</f>
        <v>R1AJ</v>
      </c>
      <c r="B7" s="217" t="str">
        <f>'3 PROBABIL E IMPACTO INHERENTE'!B7</f>
        <v xml:space="preserve">Posibilidad de afectación reputacional  por quejas o denuncias de ciudadanos o grupos de valor debido a la extemporánea o imprecisa 
orientación a los usuarios en las casas de justicia. </v>
      </c>
      <c r="C7" s="218" t="str">
        <f>+'3 PROBABIL E IMPACTO INHERENTE'!F7</f>
        <v>Alta</v>
      </c>
      <c r="D7" s="218" t="str">
        <f>+'3 PROBABIL E IMPACTO INHERENTE'!N7</f>
        <v>Catastrófico</v>
      </c>
      <c r="E7" s="217" t="str">
        <f>+IF(C7=$Q$7,IF(D7=$R$6,$R$7,IF(D7=$S$6,$S$7,IF(D7=$T$6,$T$7,IF(D7=$U$6,$U$7,IF(D7=$V$6,$V$7))))),IF(C7=$Q$8,IF(D7=$R$6,$R$8,IF(D7=$S$6,$S$8,IF(D7=$T$6,$T$8,IF(D7=$U$6,$U$8,IF(D7=$V$6,$V$8))))),IF(C7=$Q$9,IF(D7=$R$6,$R$9,IF(D7=$S$6,$S$9,IF(D7=$T$6,$T$9,IF(D7=$U$6,$U$9,IF(D7=$V$6,$V$9))))),IF(C7=$Q$10,IF(D7=$R$6,$R$10,IF(D7=$S$6,$S$10,IF(D7=$T$6,$T$10,IF(D7=$U$6,$U$10,IF(D7=$V$6,$V$10))))),IF(C7=$Q$11,IF(D7=$R$6,$R$11,IF(D7=$S$6,$S$11,IF(D7=$T$6,$T$11,IF(D7=$U$6,$U$11,IF(D7=$V$6,$V$11))))),"")))))</f>
        <v>Extremo</v>
      </c>
      <c r="F7" s="219"/>
      <c r="G7" s="656" t="s">
        <v>259</v>
      </c>
      <c r="H7" s="453" t="s">
        <v>272</v>
      </c>
      <c r="I7" s="444" t="str">
        <f>IF(AND(C7=$Q$7,D7=$R$6),A7,"")&amp;" "&amp;IF(AND(C8=$Q$7,D8=$R$6),A8,"")&amp;" "&amp;IF(AND(C9=$Q$7,D9=$R$6),A9,"")&amp;" "&amp;IF(AND(C10=$Q$7,D10=$R$6),A10,"")&amp;" "&amp;IF(AND(C11=$Q$7,D11=$R$6),A11,"")&amp;" "&amp;IF(AND(C12=$Q$7,D12=$R$6),A12,"")&amp;" "&amp;IF(AND(C13=$Q$7,D13=$R$6),A13,"")&amp;" "&amp;IF(AND(C14=$Q$7,D14=$R$6),A14,"")&amp;" "&amp;IF(AND(C15=$Q$7,D15=$R$6),A15,"")&amp;" "&amp;IF(AND(C16=$Q$7,D16=$R$6),A16,"")&amp;" "&amp;IF(AND(C17=$Q$7,D17=$R$6),A17,"")&amp;" "&amp;IF(AND(C18=$Q$7,D18=$R$6),A18,"")&amp;" "&amp;IF(AND(C19=$Q$7,D19=$R$6),A19,"")&amp;" "&amp;IF(AND(C20=$Q$7,D20=$R$6),A20,"")&amp;" "&amp;IF(AND(C21=$Q$7,D21=$R$6),A21,"")&amp;" "&amp;IF(AND(C22=$Q$7,D22=$R$6),A22,"")&amp;" "&amp;IF(AND(C23=$Q$7,D23=$R$6),A23,"")&amp;" "&amp;IF(AND(C24=$Q$7,D24=$R$6),A24,"")&amp;" "&amp;IF(AND(C25=$Q$7,D25=$R$6),A25,"")&amp;" "&amp;IF(AND(C26=$Q$7,D26=$R$6),A26,"")&amp;" "&amp;IF(AND(C27=$Q$7,D27=$R$6),A27,"")&amp;" "&amp;IF(AND(C28=$Q$7,D28=$R$6),A28,"")&amp;" "&amp;IF(AND(C29=$Q$7,D29=$R$6),A29,"")&amp;" "&amp;IF(AND(C30=$Q$7,D30=$R$6),A30,"")&amp;" "&amp;IF(AND(C31=$Q$7,D31=$R$6),A31,"")&amp;" "&amp;IF(AND(C32=$Q$7,D32=$R$6),A32,"")&amp;" "&amp;IF(AND(C33=$Q$7,D33=$R$6),A33,"")&amp;" "&amp;IF(AND(C34=$Q$7,D34=$R$6),A34,"")&amp;" "&amp;IF(AND(C35=$Q$7,D35=$R$6),A35,"")&amp;" "&amp;IF(AND(C36=$Q$7,D36=$R$6),A36,"")&amp;" "&amp;IF(AND(C37=$Q$7,D37=$R$6),A37,"")&amp;" "&amp;IF(AND(C38=$Q$7,D38=$R$6),A38,"")&amp;" "&amp;IF(AND(C39=$Q$7,D39=$R$6),A39,"")&amp;" "&amp;IF(AND(C40=$Q$7,D40=$R$6),A40,"")&amp;" "&amp;IF(AND(C41=$Q$7,D41=$R$6),A41,"")&amp;" "&amp;IF(AND(C42=$Q$7,D42=$R$6),A42,"")&amp;" "&amp;IF(AND(C43=$Q$7,D43=$R$6),A43,"")&amp;" "&amp;IF(AND(C44=$Q$7,D44=$R$6),A44,"")&amp;" "&amp;IF(AND(C45=$Q$7,D45=$R$6),A45,"")&amp;" "&amp;IF(AND(C46=$Q$7,D46=$R$6),A46,"")&amp;" "&amp;IF(AND(C47=$Q$7,D47=$R$6),A47,"")&amp;" "&amp;IF(AND(C48=$Q$7,D48=$R$6),A48,"")&amp;" "&amp;IF(AND(C49=$Q$7,D49=$R$6),A49,"")&amp;" "&amp;IF(AND(C50=$Q$7,D50=$R$6),A50,"")&amp;" "&amp;IF(AND(C51=$Q$7,D51=$R$6),A51,"")&amp;" "&amp;IF(AND(C52=$Q$7,D52=$R$6),A52,"")&amp;" "&amp;IF(AND(C53=$Q$7,D53=$R$6),A53,"")&amp;" "&amp;IF(AND(C54=$Q$7,D54=$R$6),A54,"")&amp;" "&amp;IF(AND(C55=$Q$7,D55=$R$6),A55,"")&amp;" "&amp;IF(AND(C56=$Q$7,D56=$R$6),A56,"")&amp;" "&amp;IF(AND(C57=$Q$7,D57=$R$6),A57,"")&amp;" "&amp;IF(AND(C58=$Q$7,D58=$R$6),A58,"")&amp;" "&amp;IF(AND(C59=$Q$7,D59=$R$6),A59,"")&amp;" "&amp;IF(AND(C60=$Q$7,D60=$R$6),A60,"")&amp;" "&amp;IF(AND(C61=$Q$7,D61=$R$6),A61,"")&amp;" "&amp;IF(AND(C62=$Q$7,D62=$R$6),A62,"")&amp;" "&amp;IF(AND(C63=$Q$7,D63=$R$6),A63,"")&amp;" "&amp;IF(AND(C64=$Q$7,D64=$R$6),A64,"")&amp;" "&amp;IF(AND(C65=$Q$7,D65=$R$6),A65,"")&amp;" "&amp;IF(AND(C66=$Q$7,D66=$R$6),A66,"")&amp;" "&amp;IF(AND(C67=$Q$7,D67=$R$6),A67,"")&amp;" "&amp;IF(AND(C68=$Q$7,D68=$R$6),A68,"")&amp;" "&amp;IF(AND(C69=$Q$7,D69=$R$6),A69,"")&amp;" "&amp;IF(AND(C70=$Q$7,D70=$R$6),A70,"")&amp;" "&amp;IF(AND(C71=$Q$7,D71=$R$6),A71,"")&amp;" "&amp;IF(AND(C72=$Q$7,D72=$R$6),A72,"")&amp;" "&amp;IF(AND(C73=$Q$7,D73=$R$6),A73,"")&amp;" "&amp;IF(AND(C74=$Q$7,D74=$R$6),A74,"")&amp;" "&amp;IF(AND(C75=$Q$7,D75=$R$6),A75,"")</f>
        <v xml:space="preserve">                                                                    </v>
      </c>
      <c r="J7" s="444" t="str">
        <f>IF(AND(C7=$Q$7,D7=$S$6),A7,"")&amp;" "&amp;IF(AND(C8=$Q$7,D8=$S$6),A8,"")&amp;" "&amp;IF(AND(C9=$Q$7,D9=$S$6),A9,"")&amp;" "&amp;IF(AND(C10=$Q$7,D10=$S$6),A10,"")&amp;" "&amp;IF(AND(C11=$Q$7,D11=$S$6),A11,"")&amp;" "&amp;IF(AND(C12=$Q$7,D12=$S$6),A12,"")&amp;" "&amp;IF(AND(C13=$Q$7,D13=$S$6),A13,"")&amp;" "&amp;IF(AND(C14=$Q$7,D14=$S$6),A14,"")&amp;" "&amp;IF(AND(C15=$Q$7,D15=$S$6),A15,"")&amp;" "&amp;IF(AND(C16=$Q$7,D16=$S$6),A16,"")&amp;" "&amp;IF(AND(C17=$Q$7,D17=$S$6),A17,"")&amp;" "&amp;IF(AND(C18=$Q$7,D18=$S$6),A18,"")&amp;" "&amp;IF(AND(C19=$Q$7,D19=$S$6),A19,"")&amp;" "&amp;IF(AND(C20=$Q$7,D20=$S$6),A20,"")&amp;" "&amp;IF(AND(C21=$Q$7,D21=$S$6),A21,"")&amp;" "&amp;IF(AND(C22=$Q$7,D22=$S$6),A22,"")&amp;" "&amp;IF(AND(C23=$Q$7,D23=$S$6),A23,"")&amp;" "&amp;IF(AND(C24=$Q$7,D24=$S$6),A24,"")&amp;" "&amp;IF(AND(C25=$Q$7,D25=$S$6),A25,"")&amp;" "&amp;IF(AND(C26=$Q$7,D26=$S$6),A26,"")&amp;" "&amp;IF(AND(C27=$Q$7,D27=$S$6),A27,"")&amp;" "&amp;IF(AND(C28=$Q$7,D28=$S$6),A28,"")&amp;" "&amp;IF(AND(C29=$Q$7,D29=$S$6),A29,"")&amp;" "&amp;IF(AND(C30=$Q$7,D30=$S$6),A30,"")&amp;" "&amp;IF(AND(C31=$Q$7,D31=$S$6),A31,"")&amp;" "&amp;IF(AND(C32=$Q$7,D32=$S$6),A32,"")&amp;" "&amp;IF(AND(C33=$Q$7,D33=$S$6),A33,"")&amp;" "&amp;IF(AND(C34=$Q$7,D34=$S$6),A34,"")&amp;" "&amp;IF(AND(C35=$Q$7,D35=$S$6),A35,"")&amp;" "&amp;IF(AND(C36=$Q$7,D36=$S$6),A36,"")&amp;" "&amp;IF(AND(C37=$Q$7,D37=$S$6),A37,"")&amp;" "&amp;IF(AND(C38=$Q$7,D38=$S$6),A38,"")&amp;" "&amp;IF(AND(C39=$Q$7,D39=$S$6),A39,"")&amp;" "&amp;IF(AND(C40=$Q$7,D40=$S$6),A40,"")&amp;" "&amp;IF(AND(C41=$Q$7,D41=$S$6),A41,"")&amp;" "&amp;IF(AND(C42=$Q$7,D42=$S$6),A42,"")&amp;" "&amp;IF(AND(C43=$Q$7,D43=$S$6),A43,"")&amp;" "&amp;IF(AND(C44=$Q$7,D44=$S$6),A44,"")&amp;" "&amp;IF(AND(C45=$Q$7,D45=$S$6),A45,"")&amp;" "&amp;IF(AND(C46=$Q$7,D46=$S$6),A46,"")&amp;" "&amp;IF(AND(C47=$Q$7,D47=$S$6),A47,"")&amp;" "&amp;IF(AND(C48=$Q$7,D48=$S$6),A48,"")&amp;" "&amp;IF(AND(C49=$Q$7,D49=$S$6),A49,"")&amp;" "&amp;IF(AND(C50=$Q$7,D50=$S$6),A50,"")&amp;" "&amp;IF(AND(C51=$Q$7,D51=$S$6),A51,"")&amp;" "&amp;IF(AND(C52=$Q$7,D52=$S$6),A52,"")&amp;" "&amp;IF(AND(C53=$Q$7,D53=$S$6),A53,"")&amp;" "&amp;IF(AND(C54=$Q$7,D54=$S$6),A54,"")&amp;" "&amp;IF(AND(C55=$Q$7,D55=$S$6),A55,"")&amp;" "&amp;IF(AND(C56=$Q$7,D56=$S$6),A56,"")&amp;" "&amp;IF(AND(C57=$Q$7,D57=$S$6),A57,"")&amp;" "&amp;IF(AND(C58=$Q$7,D58=$S$6),A58,"")&amp;" "&amp;IF(AND(C59=$Q$7,D59=$S$6),A59,"")&amp;" "&amp;IF(AND(C60=$Q$7,D60=$S$6),A60,"")&amp;" "&amp;IF(AND(C61=$Q$7,D61=$S$6),A61,"")&amp;" "&amp;IF(AND(C62=$Q$7,D62=$S$6),A62,"")&amp;" "&amp;IF(AND(C63=$Q$7,D63=$S$6),A63,"")&amp;" "&amp;IF(AND(C64=$Q$7,D64=$S$6),A64,"")&amp;" "&amp;IF(AND(C65=$Q$7,D65=$S$6),A65,"")&amp;" "&amp;IF(AND(C66=$Q$7,D66=$S$6),A66,"")&amp;" "&amp;IF(AND(C67=$Q$7,D67=$S$6),A67,"")&amp;" "&amp;IF(AND(C68=$Q$7,D68=$S$6),A68,"")&amp;" "&amp;IF(AND(C69=$Q$7,D69=$S$6),A69,"")&amp;" "&amp;IF(AND(C70=$Q$7,D70=$S$6),A70,"")&amp;" "&amp;IF(AND(C71=$Q$7,D71=$S$6),A71,"")&amp;" "&amp;IF(AND(C72=$Q$7,D72=$S$6),A72,"")&amp;" "&amp;IF(AND(C73=$Q$7,D73=$S$6),A73,"")&amp;" "&amp;IF(AND(C74=$Q$7,D74=$S$6),A74,"")&amp;" "&amp;IF(AND(C75=$Q$7,D75=$S$6),A75,"")</f>
        <v xml:space="preserve">                                                                    </v>
      </c>
      <c r="K7" s="444" t="str">
        <f>IF(AND(C7=$Q$7,D7=$T$6),A7,"")&amp;" "&amp;IF(AND(C8=$Q$7,D8=$T$6),A8,"")&amp;" "&amp;IF(AND(C9=$Q$7,D9=$T$6),A9,"")&amp;" "&amp;IF(AND(C10=$Q$7,D10=$T$6),A10,"")&amp;" "&amp;IF(AND(C11=$Q$7,D11=$T$6),A11,"")&amp;" "&amp;IF(AND(C12=$Q$7,D12=$T$6),A12,"")&amp;" "&amp;IF(AND(C13=$Q$7,D13=$T$6),A13,"")&amp;" "&amp;IF(AND(C14=$Q$7,D14=$T$6),A14,"")&amp;" "&amp;IF(AND(C15=$Q$7,D15=$T$6),A15,"")&amp;" "&amp;IF(AND(C16=$Q$7,D16=$T$6),A16,"")&amp;" "&amp;IF(AND(C17=$Q$7,D17=$T$6),A17,"")&amp;" "&amp;IF(AND(C18=$Q$7,D18=$T$6),A18,"")&amp;" "&amp;IF(AND(C19=$Q$7,D19=$T$6),A19,"")&amp;" "&amp;IF(AND(C20=$Q$7,D20=$T$6),A20,"")&amp;" "&amp;IF(AND(C21=$Q$7,D21=$T$6),A21,"")&amp;" "&amp;IF(AND(C22=$Q$7,D22=$T$6),A22,"")&amp;" "&amp;IF(AND(C23=$Q$7,D23=$T$6),A23,"")&amp;" "&amp;IF(AND(C24=$Q$7,D24=$T$6),A24,"")&amp;" "&amp;IF(AND(C25=$Q$7,D25=$T$6),A25,"")&amp;" "&amp;IF(AND(C26=$Q$7,D26=$T$6),A26,"")&amp;" "&amp;IF(AND(C27=$Q$7,D27=$T$6),A27,"")&amp;" "&amp;IF(AND(C28=$Q$7,D28=$T$6),A28,"")&amp;" "&amp;IF(AND(C29=$Q$7,D29=$T$6),A29,"")&amp;" "&amp;IF(AND(C30=$Q$7,D30=$T$6),A30,"")&amp;" "&amp;IF(AND(C31=$Q$7,D31=$T$6),A31,"")&amp;" "&amp;IF(AND(C32=$Q$7,D32=$T$6),A32,"")&amp;" "&amp;IF(AND(C33=$Q$7,D33=$T$6),A33,"")&amp;" "&amp;IF(AND(C34=$Q$7,D34=$T$6),A34,"")&amp;" "&amp;IF(AND(C35=$Q$7,D35=$T$6),A35,"")&amp;" "&amp;IF(AND(C36=$Q$7,D36=$T$6),A36,"")&amp;" "&amp;IF(AND(C37=$Q$7,D37=$T$6),A37,"")&amp;" "&amp;IF(AND(C38=$Q$7,D38=$T$6),A38,"")&amp;" "&amp;IF(AND(C39=$Q$7,D39=$T$6),A39,"")&amp;" "&amp;IF(AND(C40=$Q$7,D40=$T$6),A40,"")&amp;" "&amp;IF(AND(C41=$Q$7,D41=$T$6),A41,"")&amp;" "&amp;IF(AND(C42=$Q$7,D42=$T$6),A42,"")&amp;" "&amp;IF(AND(C43=$Q$7,D43=$T$6),A43,"")&amp;" "&amp;IF(AND(C44=$Q$7,D44=$T$6),A44,"")&amp;" "&amp;IF(AND(C45=$Q$7,D45=$T$6),A45,"")&amp;" "&amp;IF(AND(C46=$Q$7,D46=$T$6),A46,"")&amp;" "&amp;IF(AND(C47=$Q$7,D47=$T$6),A47,"")&amp;" "&amp;IF(AND(C48=$Q$7,D48=$T$6),A48,"")&amp;" "&amp;IF(AND(C49=$Q$7,D49=$T$6),A49,"")&amp;" "&amp;IF(AND(C50=$Q$7,D50=$T$6),A50,"")&amp;" "&amp;IF(AND(C51=$Q$7,D51=$T$6),A51,"")&amp;" "&amp;IF(AND(C52=$Q$7,D52=$T$6),A52,"")&amp;" "&amp;IF(AND(C53=$Q$7,D53=$T$6),A53,"")&amp;" "&amp;IF(AND(C54=$Q$7,D54=$T$6),A54,"")&amp;" "&amp;IF(AND(C55=$Q$7,D55=$T$6),A55,"")&amp;" "&amp;IF(AND(C56=$Q$7,D56=$T$6),A56,"")&amp;" "&amp;IF(AND(C57=$Q$7,D57=$T$6),A57,"")&amp;" "&amp;IF(AND(C58=$Q$7,D58=$T$6),A58,"")&amp;" "&amp;IF(AND(C59=$Q$7,D59=$T$6),A59,"")&amp;" "&amp;IF(AND(C60=$Q$7,D60=$T$6),A60,"")&amp;" "&amp;IF(AND(C61=$Q$7,D61=$T$6),A61,"")&amp;" "&amp;IF(AND(C62=$Q$7,D62=$T$6),A62,"")&amp;" "&amp;IF(AND(C63=$Q$7,D63=$T$6),A63,"")&amp;" "&amp;IF(AND(C64=$Q$7,D64=$T$6),A64,"")&amp;" "&amp;IF(AND(C65=$Q$7,D65=$T$6),A65,"")&amp;" "&amp;IF(AND(C66=$Q$7,D66=$T$6),A66,"")&amp;" "&amp;IF(AND(C67=$Q$7,D67=$T$6),A67,"")&amp;" "&amp;IF(AND(C68=$Q$7,D68=$T$6),A68,"")&amp;" "&amp;IF(AND(C69=$Q$7,D69=$T$6),A69,"")&amp;" "&amp;IF(AND(C70=$Q$7,D70=$T$6),A70,"")&amp;" "&amp;IF(AND(C71=$Q$7,D71=$T$6),A71,"")&amp;" "&amp;IF(AND(C72=$Q$7,D72=$T$6),A72,"")&amp;" "&amp;IF(AND(C73=$Q$7,D73=$T$6),A73,"")&amp;" "&amp;IF(AND(C74=$Q$7,D74=$T$6),A74,"")&amp;" "&amp;IF(AND(C75=$Q$7,D75=$T$6),A75,"")</f>
        <v xml:space="preserve">                                                                    </v>
      </c>
      <c r="L7" s="444" t="str">
        <f>IF(AND(C7=$Q$7,D7=$U$6),A7,"")&amp;" "&amp;IF(AND(C8=$Q$7,D8=$U$6),A8,"")&amp;" "&amp;IF(AND(C9=$Q$7,D9=$U$6),A9,"")&amp;" "&amp;IF(AND(C10=$Q$7,D10=$U$6),A10,"")&amp;" "&amp;IF(AND(C11=$Q$7,D11=$U$6),A11,"")&amp;" "&amp;IF(AND(C12=$Q$7,D12=$U$6),A12,"")&amp;" "&amp;IF(AND(C13=$Q$7,D13=$U$6),A13,"")&amp;" "&amp;IF(AND(C14=$Q$7,D14=$U$6),A14,"")&amp;" "&amp;IF(AND(C15=$Q$7,D15=$U$6),A15,"")&amp;" "&amp;IF(AND(C16=$Q$7,D16=$U$6),A16,"")&amp;" "&amp;IF(AND(C17=$Q$7,D17=$U$6),A17,"")&amp;" "&amp;IF(AND(C18=$Q$7,D18=$U$6),A18,"")&amp;" "&amp;IF(AND(C19=$Q$7,D19=$U$6),A19,"")&amp;" "&amp;IF(AND(C20=$Q$7,D20=$U$6),A20,"")&amp;" "&amp;IF(AND(C21=$Q$7,D21=$U$6),A21,"")&amp;" "&amp;IF(AND(C22=$Q$7,D22=$U$6),A22,"")&amp;" "&amp;IF(AND(C23=$Q$7,D23=$U$6),A23,"")&amp;" "&amp;IF(AND(C24=$Q$7,D24=$U$6),A24,"")&amp;" "&amp;IF(AND(C25=$Q$7,D25=$U$6),A25,"")&amp;" "&amp;IF(AND(C26=$Q$7,D26=$U$6),A26,"")&amp;" "&amp;IF(AND(C27=$Q$7,D27=$U$6),A27,"")&amp;" "&amp;IF(AND(C28=$Q$7,D28=$U$6),A28,"")&amp;" "&amp;IF(AND(C29=$Q$7,D29=$U$6),A29,"")&amp;" "&amp;IF(AND(C30=$Q$7,D30=$U$6),A30,"")&amp;" "&amp;IF(AND(C31=$Q$7,D31=$U$6),A31,"")&amp;" "&amp;IF(AND(C32=$Q$7,D32=$U$6),A32,"")&amp;" "&amp;IF(AND(C33=$Q$7,D33=$U$6),A33,"")&amp;" "&amp;IF(AND(C34=$Q$7,D34=$U$6),A34,"")&amp;" "&amp;IF(AND(C35=$Q$7,D35=$U$6),A35,"")&amp;" "&amp;IF(AND(C36=$Q$7,D36=$U$6),A36,"")&amp;" "&amp;IF(AND(C37=$Q$7,D37=$U$6),A37,"")&amp;" "&amp;IF(AND(C38=$Q$7,D38=$U$6),A38,"")&amp;" "&amp;IF(AND(C39=$Q$7,D39=$U$6),A39,"")&amp;" "&amp;IF(AND(C40=$Q$7,D40=$U$6),A40,"")&amp;" "&amp;IF(AND(C41=$Q$7,D41=$U$6),A41,"")&amp;" "&amp;IF(AND(C42=$Q$7,D42=$U$6),A42,"")&amp;" "&amp;IF(AND(C43=$Q$7,D43=$U$6),A43,"")&amp;" "&amp;IF(AND(C44=$Q$7,D44=$U$6),A44,"")&amp;" "&amp;IF(AND(C45=$Q$7,D45=$U$6),A45,"")&amp;" "&amp;IF(AND(C46=$Q$7,D46=$U$6),A46,"")&amp;" "&amp;IF(AND(C47=$Q$7,D47=$U$6),A47,"")&amp;" "&amp;IF(AND(C48=$Q$7,D48=$U$6),A48,"")&amp;" "&amp;IF(AND(C49=$Q$7,D49=$U$6),A49,"")&amp;" "&amp;IF(AND(C50=$Q$7,D50=$U$6),A50,"")&amp;" "&amp;IF(AND(C51=$Q$7,D51=$U$6),A51,"")&amp;" "&amp;IF(AND(C52=$Q$7,D52=$U$6),A52,"")&amp;" "&amp;IF(AND(C53=$Q$7,D53=$U$6),A53,"")&amp;" "&amp;IF(AND(C54=$Q$7,D54=$U$6),A54,"")&amp;" "&amp;IF(AND(C55=$Q$7,D55=$U$6),A55,"")&amp;" "&amp;IF(AND(C56=$Q$7,D56=$U$6),A56,"")&amp;" "&amp;IF(AND(C57=$Q$7,D57=$U$6),A57,"")&amp;" "&amp;IF(AND(C58=$Q$7,D58=$U$6),A58,"")&amp;" "&amp;IF(AND(C59=$Q$7,D59=$U$6),A59,"")&amp;" "&amp;IF(AND(C60=$Q$7,D60=$U$6),A60,"")&amp;" "&amp;IF(AND(C61=$Q$7,D61=$U$6),A61,"")&amp;" "&amp;IF(AND(C62=$Q$7,D62=$U$6),A62,"")&amp;" "&amp;IF(AND(C63=$Q$7,D63=$U$6),A63,"")&amp;" "&amp;IF(AND(C64=$Q$7,D64=$U$6),A64,"")&amp;" "&amp;IF(AND(C65=$Q$7,D65=$U$6),A65,"")&amp;" "&amp;IF(AND(C66=$Q$7,D66=$U$6),A66,"")&amp;" "&amp;IF(AND(C67=$Q$7,D67=$U$6),A67,"")&amp;" "&amp;IF(AND(C68=$Q$7,D68=$U$6),A68,"")&amp;" "&amp;IF(AND(C69=$Q$7,D69=$U$6),A69,"")&amp;" "&amp;IF(AND(C70=$Q$7,D70=$U$6),A70,"")&amp;" "&amp;IF(AND(C71=$Q$7,D71=$U$6),A71,"")&amp;" "&amp;IF(AND(C72=$Q$7,D72=$U$6),A72,"")&amp;" "&amp;IF(AND(C73=$Q$7,D73=$U$6),A73,"")&amp;" "&amp;IF(AND(C74=$Q$7,D74=$U$6),A74,"")&amp;" "&amp;IF(AND(C75=$Q$7,D75=$U$6),A75,"")</f>
        <v xml:space="preserve">    R6AJ  R1AR                               R1GH                               </v>
      </c>
      <c r="M7" s="445" t="str">
        <f>IF(AND(C7=$Q$7,D7=$V$6),A7,"")&amp;" "&amp;IF(AND(C8=$Q$7,D8=$V$6),A8,"")&amp;" "&amp;IF(AND(C9=$Q$7,D9=$V$6),A9,"")&amp;" "&amp;IF(AND(C10=$Q$7,D10=$V$6),A10,"")&amp;" "&amp;IF(AND(C11=$Q$7,D11=$V$6),A11,"")&amp;" "&amp;IF(AND(C12=$Q$7,D12=$V$6),A12,"")&amp;" "&amp;IF(AND(C13=$Q$7,D13=$V$6),A13,"")&amp;" "&amp;IF(AND(C14=$Q$7,D14=$V$6),A14,"")&amp;" "&amp;IF(AND(C15=$Q$7,D15=$V$6),A15,"")&amp;" "&amp;IF(AND(C16=$Q$7,D16=$V$6),A16,"")&amp;" "&amp;IF(AND(C17=$Q$7,D17=$V$6),A17,"")&amp;" "&amp;IF(AND(C18=$Q$7,D18=$V$6),A18,"")&amp;" "&amp;IF(AND(C19=$Q$7,D19=$V$6),A19,"")&amp;" "&amp;IF(AND(C20=$Q$7,D20=$V$6),A20,"")&amp;" "&amp;IF(AND(C21=$Q$7,D21=$V$6),A21,"")&amp;" "&amp;IF(AND(C22=$Q$7,D22=$V$6),A22,"")&amp;" "&amp;IF(AND(C23=$Q$7,D23=$V$6),A23,"")&amp;" "&amp;IF(AND(C24=$Q$7,D24=$V$6),A24,"")&amp;" "&amp;IF(AND(C25=$Q$7,D25=$V$6),A25,"")&amp;" "&amp;IF(AND(C26=$Q$7,D26=$V$6),A26,"")&amp;" "&amp;IF(AND(C27=$Q$7,D27=$V$6),A27,"")&amp;" "&amp;IF(AND(C28=$Q$7,D28=$V$6),A28,"")&amp;" "&amp;IF(AND(C29=$Q$7,D29=$V$6),A29,"")&amp;" "&amp;IF(AND(C30=$Q$7,D30=$V$6),A30,"")&amp;" "&amp;IF(AND(C31=$Q$7,D31=$V$6),A31,"")&amp;" "&amp;IF(AND(C32=$Q$7,D32=$V$6),A32,"")&amp;" "&amp;IF(AND(C33=$Q$7,D33=$V$6),A33,"")&amp;" "&amp;IF(AND(C34=$Q$7,D34=$V$6),A34,"")&amp;" "&amp;IF(AND(C35=$Q$7,D35=$V$6),A35,"")&amp;" "&amp;IF(AND(C36=$Q$7,D36=$V$6),A36,"")&amp;" "&amp;IF(AND(C37=$Q$7,D37=$V$6),A37,"")&amp;" "&amp;IF(AND(C38=$Q$7,D38=$V$6),A38,"")&amp;" "&amp;IF(AND(C39=$Q$7,D39=$V$6),A39,"")&amp;" "&amp;IF(AND(C40=$Q$7,D40=$V$6),A40,"")&amp;" "&amp;IF(AND(C41=$Q$7,D41=$V$6),A41,"")&amp;" "&amp;IF(AND(C42=$Q$7,D42=$V$6),A42,"")&amp;" "&amp;IF(AND(C43=$Q$7,D43=$V$6),A43,"")&amp;" "&amp;IF(AND(C44=$Q$7,D44=$V$6),A44,"")&amp;" "&amp;IF(AND(C45=$Q$7,D45=$V$6),A45,"")&amp;" "&amp;IF(AND(C46=$Q$7,D46=$V$6),A46,"")&amp;" "&amp;IF(AND(C47=$Q$7,D47=$V$6),A47,"")&amp;" "&amp;IF(AND(C48=$Q$7,D48=$V$6),A48,"")&amp;" "&amp;IF(AND(C49=$Q$7,D49=$V$6),A49,"")&amp;" "&amp;IF(AND(C50=$Q$7,D50=$V$6),A50,"")&amp;" "&amp;IF(AND(C51=$Q$7,D51=$V$6),A51,"")&amp;" "&amp;IF(AND(C52=$Q$7,D52=$V$6),A52,"")&amp;" "&amp;IF(AND(C53=$Q$7,D53=$V$6),A53,"")&amp;" "&amp;IF(AND(C54=$Q$7,D54=$V$6),A54,"")&amp;" "&amp;IF(AND(C55=$Q$7,D55=$V$6),A55,"")&amp;" "&amp;IF(AND(C56=$Q$7,D56=$V$6),A56,"")&amp;" "&amp;IF(AND(C57=$Q$7,D57=$V$6),A57,"")&amp;" "&amp;IF(AND(C58=$Q$7,D58=$V$6),A58,"")&amp;" "&amp;IF(AND(C59=$Q$7,D59=$V$6),A59,"")&amp;" "&amp;IF(AND(C60=$Q$7,D60=$V$6),A60,"")&amp;" "&amp;IF(AND(C61=$Q$7,D61=$V$6),A61,"")&amp;" "&amp;IF(AND(C62=$Q$7,D62=$V$6),A62,"")&amp;" "&amp;IF(AND(C63=$Q$7,D63=$V$6),A63,"")&amp;" "&amp;IF(AND(C64=$Q$7,D64=$V$6),A64,"")&amp;" "&amp;IF(AND(C65=$Q$7,D65=$V$6),A65,"")&amp;" "&amp;IF(AND(C66=$Q$7,D66=$V$6),A66,"")&amp;" "&amp;IF(AND(C67=$Q$7,D67=$V$6),A67,"")&amp;" "&amp;IF(AND(C68=$Q$7,D68=$V$6),A68,"")&amp;" "&amp;IF(AND(C69=$Q$7,D69=$V$6),A69,"")&amp;" "&amp;IF(AND(C70=$Q$7,D70=$V$6),A70,"")&amp;" "&amp;IF(AND(C71=$Q$7,D71=$V$6),A71,"")&amp;" "&amp;IF(AND(C72=$Q$7,D72=$V$6),A72,"")&amp;" "&amp;IF(AND(C73=$Q$7,D73=$V$6),A73,"")&amp;" "&amp;IF(AND(C74=$Q$7,D74=$V$6),A74,"")&amp;" "&amp;IF(AND(C75=$Q$7,D75=$V$6),A75,"")</f>
        <v xml:space="preserve">                                                                    </v>
      </c>
      <c r="N7" s="219"/>
      <c r="O7" s="658" t="s">
        <v>259</v>
      </c>
      <c r="P7" s="222">
        <v>1</v>
      </c>
      <c r="Q7" s="457" t="s">
        <v>272</v>
      </c>
      <c r="R7" s="459" t="s">
        <v>278</v>
      </c>
      <c r="S7" s="459" t="s">
        <v>278</v>
      </c>
      <c r="T7" s="459" t="s">
        <v>278</v>
      </c>
      <c r="U7" s="459" t="s">
        <v>278</v>
      </c>
      <c r="V7" s="460" t="s">
        <v>279</v>
      </c>
      <c r="Y7" s="208"/>
      <c r="Z7" s="208"/>
      <c r="AA7" s="215"/>
      <c r="AB7" s="215"/>
      <c r="AC7" s="215"/>
      <c r="AD7" s="223"/>
      <c r="AE7" s="223"/>
      <c r="AF7" s="223"/>
      <c r="AG7" s="223"/>
      <c r="AH7" s="223"/>
      <c r="AI7" s="215"/>
      <c r="AJ7" s="215"/>
    </row>
    <row r="8" spans="1:36" ht="179.1" customHeight="1" x14ac:dyDescent="0.2">
      <c r="A8" s="216" t="str">
        <f>TEXT('3 PROBABIL E IMPACTO INHERENTE'!A8,)</f>
        <v>R2AJ</v>
      </c>
      <c r="B8" s="217" t="str">
        <f>'3 PROBABIL E IMPACTO INHERENTE'!B8</f>
        <v>Posibilidad de afectación reputacional por la imposibilidad de garantizar la adecuada atención de usuarios en los equipamientos de Justicia de forma presencial y virtual debido a la desvinculación de entidades operadoras al programa de casas de justicia</v>
      </c>
      <c r="C8" s="218" t="str">
        <f>+'3 PROBABIL E IMPACTO INHERENTE'!F8</f>
        <v>Media</v>
      </c>
      <c r="D8" s="218" t="str">
        <f>+'3 PROBABIL E IMPACTO INHERENTE'!N8</f>
        <v>Menor</v>
      </c>
      <c r="E8" s="217" t="str">
        <f t="shared" ref="E8:E71" si="0">+IF(C8=$Q$7,IF(D8=$R$6,$R$7,IF(D8=$S$6,$S$7,IF(D8=$T$6,$T$7,IF(D8=$U$6,$U$7,IF(D8=$V$6,$V$7))))),IF(C8=$Q$8,IF(D8=$R$6,$R$8,IF(D8=$S$6,$S$8,IF(D8=$T$6,$T$8,IF(D8=$U$6,$U$8,IF(D8=$V$6,$V$8))))),IF(C8=$Q$9,IF(D8=$R$6,$R$9,IF(D8=$S$6,$S$9,IF(D8=$T$6,$T$9,IF(D8=$U$6,$U$9,IF(D8=$V$6,$V$9))))),IF(C8=$Q$10,IF(D8=$R$6,$R$10,IF(D8=$S$6,$S$10,IF(D8=$T$6,$T$10,IF(D8=$U$6,$U$10,IF(D8=$V$6,$V$10))))),IF(C8=$Q$11,IF(D8=$R$6,$R$11,IF(D8=$S$6,$S$11,IF(D8=$T$6,$T$11,IF(D8=$U$6,$U$11,IF(D8=$V$6,$V$11))))),"")))))</f>
        <v>Moderado</v>
      </c>
      <c r="F8" s="219"/>
      <c r="G8" s="656"/>
      <c r="H8" s="453" t="s">
        <v>269</v>
      </c>
      <c r="I8" s="446" t="str">
        <f>IF(AND(C7=$Q$8,D7=$R$6),A7,"")&amp;" "&amp;IF(AND(C8=$Q$8,D8=$R$6),A8,"")&amp;" "&amp;IF(AND(C9=$Q$8,D9=$R$6),A9,"")&amp;" "&amp;IF(AND(C10=$Q$8,D10=$R$6),A10,"")&amp;" "&amp;IF(AND(C11=$Q$8,D11=$R$6),A11,"")&amp;" "&amp;IF(AND(C12=$Q$8,D12=$R$6),A12,"")&amp;" "&amp;IF(AND(C13=$Q$8,D13=$R$6),A13,"")&amp;" "&amp;IF(AND(C14=$Q$8,D14=$R$6),A14,"")&amp;" "&amp;IF(AND(C15=$Q$8,D15=$R$6),A15,"")&amp;" "&amp;IF(AND(C16=$Q$8,D16=$R$6),A16,"")&amp;" "&amp;IF(AND(C17=$Q$8,D17=$R$6),A17,"")&amp;" "&amp;IF(AND(C18=$Q$8,D18=$R$6),A18,"")&amp;" "&amp;IF(AND(C19=$Q$8,D19=$R$6),A19,"")&amp;" "&amp;IF(AND(C20=$Q$8,D20=$R$6),A20,"")&amp;" "&amp;IF(AND(C21=$Q$8,D21=$R$6),A21,"")&amp;" "&amp;IF(AND(C22=$Q$8,D22=$R$6),A22,"")&amp;" "&amp;IF(AND(C23=$Q$8,D23=$R$6),A23,"")&amp;" "&amp;IF(AND(C24=$Q$8,D24=$R$6),A24,"")&amp;" "&amp;IF(AND(C25=$Q$8,D25=$R$6),A25,"")&amp;" "&amp;IF(AND(C26=$Q$8,D26=$R$6),A26,"")&amp;" "&amp;IF(AND(C27=$Q$8,D27=$R$6),A27,"")&amp;" "&amp;IF(AND(C28=$Q$8,D28=$R$6),A28,"")&amp;" "&amp;IF(AND(C29=$Q$8,D29=$R$6),A29,"")&amp;" "&amp;IF(AND(C30=$Q$8,D30=$R$6),A30,"")&amp;" "&amp;IF(AND(C31=$Q$8,D31=$R$6),A31,"")&amp;" "&amp;IF(AND(C32=$Q$8,D32=$R$6),A32,"")&amp;" "&amp;IF(AND(C33=$Q$8,D33=$R$6),A33,"")&amp;" "&amp;IF(AND(C34=$Q$8,D34=$R$6),A34,"")&amp;" "&amp;IF(AND(C35=$Q$8,D35=$R$6),A35,"")&amp;" "&amp;IF(AND(C36=$Q$8,D36=$R$6),A36,"")&amp;" "&amp;IF(AND(C37=$Q$8,D37=$R$6),A37,"")&amp;" "&amp;IF(AND(C38=$Q$8,D38=$R$6),A38,"")&amp;" "&amp;IF(AND(C39=$Q$8,D39=$R$6),A39,"")&amp;" "&amp;IF(AND(C40=$Q$8,D40=$R$6),A40,"")&amp;" "&amp;IF(AND(C41=$Q$8,D41=$R$6),A41,"")&amp;" "&amp;IF(AND(C42=$Q$8,D42=$R$6),A42,"")&amp;" "&amp;IF(AND(C43=$Q$8,D43=$R$6),A43,"")&amp;" "&amp;IF(AND(C44=$Q$8,D44=$R$6),A44,"")&amp;" "&amp;IF(AND(C45=$Q$8,D45=$R$6),A45,"")&amp;" "&amp;IF(AND(C46=$Q$8,D46=$R$6),A46,"")&amp;" "&amp;IF(AND(C47=$Q$8,D47=$R$6),A47,"")&amp;" "&amp;IF(AND(C48=$Q$8,D48=$R$6),A48,"")&amp;" "&amp;IF(AND(C49=$Q$8,D49=$R$6),A49,"")&amp;" "&amp;IF(AND(C50=$Q$8,D50=$R$6),A50,"")&amp;" "&amp;IF(AND(C51=$Q$8,D51=$R$6),A51,"")&amp;" "&amp;IF(AND(C52=$Q$8,D52=$R$6),A52,"")&amp;" "&amp;IF(AND(C53=$Q$8,D53=$R$6),A53,"")&amp;" "&amp;IF(AND(C54=$Q$8,D54=$R$6),A54,"")&amp;" "&amp;IF(AND(C55=$Q$8,D55=$R$6),A55,"")&amp;" "&amp;IF(AND(C56=$Q$8,D56=$R$6),A56,"")&amp;" "&amp;IF(AND(C57=$Q$8,D57=$R$6),A57,"")&amp;" "&amp;IF(AND(C58=$Q$8,D58=$R$6),A58,"")&amp;" "&amp;IF(AND(C59=$Q$8,D59=$R$6),A59,"")&amp;" "&amp;IF(AND(C60=$Q$8,D60=$R$6),A60,"")&amp;" "&amp;IF(AND(C61=$Q$8,D61=$R$6),A61,"")&amp;" "&amp;IF(AND(C62=$Q$8,D62=$R$6),A62,"")&amp;" "&amp;IF(AND(C63=$Q$8,D63=$R$6),A63,"")&amp;" "&amp;IF(AND(C64=$Q$8,D64=$R$6),A64,"")&amp;" "&amp;IF(AND(C65=$Q$8,D65=$R$6),A65,"")&amp;" "&amp;IF(AND(C66=$Q$8,D66=$R$6),A66,"")&amp;" "&amp;IF(AND(C67=$Q$8,D67=$R$6),A67,"")&amp;" "&amp;IF(AND(C68=$Q$8,D68=$R$6),A68,"")&amp;" "&amp;IF(AND(C69=$Q$8,D69=$R$6),A69,"")&amp;" "&amp;IF(AND(C70=$Q$8,D70=$R$6),A70,"")&amp;" "&amp;IF(AND(C71=$Q$8,D71=$R$6),A71,"")&amp;" "&amp;IF(AND(C72=$Q$8,D72=$R$6),A72,"")&amp;" "&amp;IF(AND(C73=$Q$8,D73=$R$6),A73,"")&amp;" "&amp;IF(AND(C74=$Q$8,D74=$R$6),A74,"")&amp;" "&amp;IF(AND(C75=$Q$8,D75=$R$6),A75,"")</f>
        <v xml:space="preserve">   R5AJ                                                                 </v>
      </c>
      <c r="J8" s="446" t="str">
        <f>IF(AND(C7=$Q$8,D7=$S$6),A7,"")&amp;" "&amp;IF(AND(C8=$Q$8,D8=$S$6),A8,"")&amp;" "&amp;IF(AND(C9=$Q$8,D9=$S$6),A9,"")&amp;" "&amp;IF(AND(C10=$Q$8,D10=$S$6),A10,"")&amp;" "&amp;IF(AND(C11=$Q$8,D11=$S$6),A11,"")&amp;" "&amp;IF(AND(C12=$Q$8,D12=$S$6),A12,"")&amp;" "&amp;IF(AND(C13=$Q$8,D13=$S$6),A13,"")&amp;" "&amp;IF(AND(C14=$Q$8,D14=$S$6),A14,"")&amp;" "&amp;IF(AND(C15=$Q$8,D15=$S$6),A15,"")&amp;" "&amp;IF(AND(C16=$Q$8,D16=$S$6),A16,"")&amp;" "&amp;IF(AND(C17=$Q$8,D17=$S$6),A17,"")&amp;" "&amp;IF(AND(C18=$Q$8,D18=$S$6),A18,"")&amp;" "&amp;IF(AND(C19=$Q$8,D19=$S$6),A19,"")&amp;" "&amp;IF(AND(C20=$Q$8,D20=$S$6),A20,"")&amp;" "&amp;IF(AND(C21=$Q$8,D21=$S$6),A21,"")&amp;" "&amp;IF(AND(C22=$Q$8,D22=$S$6),A22,"")&amp;" "&amp;IF(AND(C23=$Q$8,D23=$S$6),A23,"")&amp;" "&amp;IF(AND(C24=$Q$8,D24=$S$6),A24,"")&amp;" "&amp;IF(AND(C25=$Q$8,D25=$S$6),A25,"")&amp;" "&amp;IF(AND(C26=$Q$8,D26=$S$6),A26,"")&amp;" "&amp;IF(AND(C27=$Q$8,D27=$S$6),A27,"")&amp;" "&amp;IF(AND(C28=$Q$8,D28=$S$6),A28,"")&amp;" "&amp;IF(AND(C29=$Q$8,D29=$S$6),A29,"")&amp;" "&amp;IF(AND(C30=$Q$8,D30=$S$6),A30,"")&amp;" "&amp;IF(AND(C31=$Q$8,D31=$S$6),A31,"")&amp;" "&amp;IF(AND(C32=$Q$8,D32=$S$6),A32,"")&amp;" "&amp;IF(AND(C33=$Q$8,D33=$S$6),A33,"")&amp;" "&amp;IF(AND(C34=$Q$8,D34=$S$6),A34,"")&amp;" "&amp;IF(AND(C35=$Q$8,D35=$S$6),A35,"")&amp;" "&amp;IF(AND(C36=$Q$8,D36=$S$6),A36,"")&amp;" "&amp;IF(AND(C37=$Q$8,D37=$S$6),A37,"")&amp;" "&amp;IF(AND(C38=$Q$8,D38=$S$6),A38,"")&amp;" "&amp;IF(AND(C39=$Q$8,D39=$S$6),A39,"")&amp;" "&amp;IF(AND(C40=$Q$8,D40=$S$6),A40,"")&amp;" "&amp;IF(AND(C41=$Q$8,D41=$S$6),A41,"")&amp;" "&amp;IF(AND(C42=$Q$8,D42=$S$6),A42,"")&amp;" "&amp;IF(AND(C43=$Q$8,D43=$S$6),A43,"")&amp;" "&amp;IF(AND(C44=$Q$8,D44=$S$6),A44,"")&amp;" "&amp;IF(AND(C45=$Q$8,D45=$S$6),A45,"")&amp;" "&amp;IF(AND(C46=$Q$8,D46=$S$6),A46,"")&amp;" "&amp;IF(AND(C47=$Q$8,D47=$S$6),A47,"")&amp;" "&amp;IF(AND(C48=$Q$8,D48=$S$6),A48,"")&amp;" "&amp;IF(AND(C49=$Q$8,D49=$S$6),A49,"")&amp;" "&amp;IF(AND(C50=$Q$8,D50=$S$6),A50,"")&amp;" "&amp;IF(AND(C51=$Q$8,D51=$S$6),A51,"")&amp;" "&amp;IF(AND(C52=$Q$8,D52=$S$6),A52,"")&amp;" "&amp;IF(AND(C53=$Q$8,D53=$S$6),A53,"")&amp;" "&amp;IF(AND(C54=$Q$8,D54=$S$6),A54,"")&amp;" "&amp;IF(AND(C55=$Q$8,D55=$S$6),A55,"")&amp;" "&amp;IF(AND(C56=$Q$8,D56=$S$6),A56,"")&amp;" "&amp;IF(AND(C57=$Q$8,D57=$S$6),A57,"")&amp;" "&amp;IF(AND(C58=$Q$8,D58=$S$6),A58,"")&amp;" "&amp;IF(AND(C59=$Q$8,D59=$S$6),A59,"")&amp;" "&amp;IF(AND(C60=$Q$8,D60=$S$6),A60,"")&amp;" "&amp;IF(AND(C61=$Q$8,D61=$S$6),A61,"")&amp;" "&amp;IF(AND(C62=$Q$8,D62=$S$6),A62,"")&amp;" "&amp;IF(AND(C63=$Q$8,D63=$S$6),A63,"")&amp;" "&amp;IF(AND(C64=$Q$8,D64=$S$6),A64,"")&amp;" "&amp;IF(AND(C65=$Q$8,D65=$S$6),A65,"")&amp;" "&amp;IF(AND(C66=$Q$8,D66=$S$6),A66,"")&amp;" "&amp;IF(AND(C67=$Q$8,D67=$S$6),A67,"")&amp;" "&amp;IF(AND(C68=$Q$8,D68=$S$6),A68,"")&amp;" "&amp;IF(AND(C69=$Q$8,D69=$S$6),A69,"")&amp;" "&amp;IF(AND(C70=$Q$8,D70=$S$6),A70,"")&amp;" "&amp;IF(AND(C71=$Q$8,D71=$S$6),A71,"")&amp;" "&amp;IF(AND(C72=$Q$8,D72=$S$6),A72,"")&amp;" "&amp;IF(AND(C73=$Q$8,D73=$S$6),A73,"")&amp;" "&amp;IF(AND(C74=$Q$8,D74=$S$6),A74,"")&amp;" "&amp;IF(AND(C75=$Q$8,D75=$S$6),A75,"")</f>
        <v xml:space="preserve">       R1CID                                                             </v>
      </c>
      <c r="K8" s="444" t="str">
        <f>IF(AND(C7=$Q$8,D7=$T$6),A7,"")&amp;" "&amp;IF(AND(C8=$Q$8,D8=$T$6),A8,"")&amp;" "&amp;IF(AND(C9=$Q$8,D9=$T$6),A9,"")&amp;" "&amp;IF(AND(C10=$Q$8,D10=$T$6),A10,"")&amp;" "&amp;IF(AND(C11=$Q$8,D11=$T$6),A11,"")&amp;" "&amp;IF(AND(C12=$Q$8,D12=$T$6),A12,"")&amp;" "&amp;IF(AND(C13=$Q$8,D13=$T$6),A13,"")&amp;" "&amp;IF(AND(C14=$Q$8,D14=$T$6),A14,"")&amp;" "&amp;IF(AND(C15=$Q$8,D15=$T$6),A15,"")&amp;" "&amp;IF(AND(C16=$Q$8,D16=$T$6),A16,"")&amp;" "&amp;IF(AND(C17=$Q$8,D17=$T$6),A17,"")&amp;" "&amp;IF(AND(C18=$Q$8,D18=$T$6),A18,"")&amp;" "&amp;IF(AND(C19=$Q$8,D19=$T$6),A19,"")&amp;" "&amp;IF(AND(C20=$Q$8,D20=$T$6),A20,"")&amp;" "&amp;IF(AND(C21=$Q$8,D21=$T$6),A21,"")&amp;" "&amp;IF(AND(C22=$Q$8,D22=$T$6),A22,"")&amp;" "&amp;IF(AND(C23=$Q$8,D23=$T$6),A23,"")&amp;" "&amp;IF(AND(C24=$Q$8,D24=$T$6),A24,"")&amp;" "&amp;IF(AND(C25=$Q$8,D25=$T$6),A25,"")&amp;" "&amp;IF(AND(C26=$Q$8,D26=$T$6),A26,"")&amp;" "&amp;IF(AND(C27=$Q$8,D27=$T$6),A27,"")&amp;" "&amp;IF(AND(C28=$Q$8,D28=$T$6),A28,"")&amp;" "&amp;IF(AND(C29=$Q$8,D29=$T$6),A29,"")&amp;" "&amp;IF(AND(C30=$Q$8,D30=$T$6),A30,"")&amp;" "&amp;IF(AND(C31=$Q$8,D31=$T$6),A31,"")&amp;" "&amp;IF(AND(C32=$Q$8,D32=$T$6),A32,"")&amp;" "&amp;IF(AND(C33=$Q$8,D33=$T$6),A33,"")&amp;" "&amp;IF(AND(C34=$Q$8,D34=$T$6),A34,"")&amp;" "&amp;IF(AND(C35=$Q$8,D35=$T$6),A35,"")&amp;" "&amp;IF(AND(C36=$Q$8,D36=$T$6),A36,"")&amp;" "&amp;IF(AND(C37=$Q$8,D37=$T$6),A37,"")&amp;" "&amp;IF(AND(C38=$Q$8,D38=$T$6),A38,"")&amp;" "&amp;IF(AND(C39=$Q$8,D39=$T$6),A39,"")&amp;" "&amp;IF(AND(C40=$Q$8,D40=$T$6),A40,"")&amp;" "&amp;IF(AND(C41=$Q$8,D41=$T$6),A41,"")&amp;" "&amp;IF(AND(C42=$Q$8,D42=$T$6),A42,"")&amp;" "&amp;IF(AND(C43=$Q$8,D43=$T$6),A43,"")&amp;" "&amp;IF(AND(C44=$Q$8,D44=$T$6),A44,"")&amp;" "&amp;IF(AND(C45=$Q$8,D45=$T$6),A45,"")&amp;" "&amp;IF(AND(C46=$Q$8,D46=$T$6),A46,"")&amp;" "&amp;IF(AND(C47=$Q$8,D47=$T$6),A47,"")&amp;" "&amp;IF(AND(C48=$Q$8,D48=$T$6),A48,"")&amp;" "&amp;IF(AND(C49=$Q$8,D49=$T$6),A49,"")&amp;" "&amp;IF(AND(C50=$Q$8,D50=$T$6),A50,"")&amp;" "&amp;IF(AND(C51=$Q$8,D51=$T$6),A51,"")&amp;" "&amp;IF(AND(C52=$Q$8,D52=$T$6),A52,"")&amp;" "&amp;IF(AND(C53=$Q$8,D53=$T$6),A53,"")&amp;" "&amp;IF(AND(C54=$Q$8,D54=$T$6),A54,"")&amp;" "&amp;IF(AND(C55=$Q$8,D55=$T$6),A55,"")&amp;" "&amp;IF(AND(C56=$Q$8,D56=$T$6),A56,"")&amp;" "&amp;IF(AND(C57=$Q$8,D57=$T$6),A57,"")&amp;" "&amp;IF(AND(C58=$Q$8,D58=$T$6),A58,"")&amp;" "&amp;IF(AND(C59=$Q$8,D59=$T$6),A59,"")&amp;" "&amp;IF(AND(C60=$Q$8,D60=$T$6),A60,"")&amp;" "&amp;IF(AND(C61=$Q$8,D61=$T$6),A61,"")&amp;" "&amp;IF(AND(C62=$Q$8,D62=$T$6),A62,"")&amp;" "&amp;IF(AND(C63=$Q$8,D63=$T$6),A63,"")&amp;" "&amp;IF(AND(C64=$Q$8,D64=$T$6),A64,"")&amp;" "&amp;IF(AND(C65=$Q$8,D65=$T$6),A65,"")&amp;" "&amp;IF(AND(C66=$Q$8,D66=$T$6),A66,"")&amp;" "&amp;IF(AND(C67=$Q$8,D67=$T$6),A67,"")&amp;" "&amp;IF(AND(C68=$Q$8,D68=$T$6),A68,"")&amp;" "&amp;IF(AND(C69=$Q$8,D69=$T$6),A69,"")&amp;" "&amp;IF(AND(C70=$Q$8,D70=$T$6),A70,"")&amp;" "&amp;IF(AND(C71=$Q$8,D71=$T$6),A71,"")&amp;" "&amp;IF(AND(C72=$Q$8,D72=$T$6),A72,"")&amp;" "&amp;IF(AND(C73=$Q$8,D73=$T$6),A73,"")&amp;" "&amp;IF(AND(C74=$Q$8,D74=$T$6),A74,"")&amp;" "&amp;IF(AND(C75=$Q$8,D75=$T$6),A75,"")</f>
        <v xml:space="preserve">     R7AJ                                                               </v>
      </c>
      <c r="L8" s="444" t="str">
        <f>IF(AND(C7=$Q$8,D7=$U$6),A7,"")&amp;" "&amp;IF(AND(C8=$Q$8,D8=$U$6),A8,"")&amp;" "&amp;IF(AND(C9=$Q$8,D9=$U$6),A9,"")&amp;" "&amp;IF(AND(C10=$Q$8,D10=$U$6),A10,"")&amp;" "&amp;IF(AND(C11=$Q$8,D11=$U$6),A11,"")&amp;" "&amp;IF(AND(C12=$Q$8,D12=$U$6),A12,"")&amp;" "&amp;IF(AND(C13=$Q$8,D13=$U$6),A13,"")&amp;" "&amp;IF(AND(C14=$Q$8,D14=$U$6),A14,"")&amp;" "&amp;IF(AND(C15=$Q$8,D15=$U$6),A15,"")&amp;" "&amp;IF(AND(C16=$Q$8,D16=$U$6),A16,"")&amp;" "&amp;IF(AND(C17=$Q$8,D17=$U$6),A17,"")&amp;" "&amp;IF(AND(C18=$Q$8,D18=$U$6),A18,"")&amp;" "&amp;IF(AND(C19=$Q$8,D19=$U$6),A19,"")&amp;" "&amp;IF(AND(C20=$Q$8,D20=$U$6),A20,"")&amp;" "&amp;IF(AND(C21=$Q$8,D21=$U$6),A21,"")&amp;" "&amp;IF(AND(C22=$Q$8,D22=$U$6),A22,"")&amp;" "&amp;IF(AND(C23=$Q$8,D23=$U$6),A23,"")&amp;" "&amp;IF(AND(C24=$Q$8,D24=$U$6),A24,"")&amp;" "&amp;IF(AND(C25=$Q$8,D25=$U$6),A25,"")&amp;" "&amp;IF(AND(C26=$Q$8,D26=$U$6),A26,"")&amp;" "&amp;IF(AND(C27=$Q$8,D27=$U$6),A27,"")&amp;" "&amp;IF(AND(C28=$Q$8,D28=$U$6),A28,"")&amp;" "&amp;IF(AND(C29=$Q$8,D29=$U$6),A29,"")&amp;" "&amp;IF(AND(C30=$Q$8,D30=$U$6),A30,"")&amp;" "&amp;IF(AND(C31=$Q$8,D31=$U$6),A31,"")&amp;" "&amp;IF(AND(C32=$Q$8,D32=$U$6),A32,"")&amp;" "&amp;IF(AND(C33=$Q$8,D33=$U$6),A33,"")&amp;" "&amp;IF(AND(C34=$Q$8,D34=$U$6),A34,"")&amp;" "&amp;IF(AND(C35=$Q$8,D35=$U$6),A35,"")&amp;" "&amp;IF(AND(C36=$Q$8,D36=$U$6),A36,"")&amp;" "&amp;IF(AND(C37=$Q$8,D37=$U$6),A37,"")&amp;" "&amp;IF(AND(C38=$Q$8,D38=$U$6),A38,"")&amp;" "&amp;IF(AND(C39=$Q$8,D39=$U$6),A39,"")&amp;" "&amp;IF(AND(C40=$Q$8,D40=$U$6),A40,"")&amp;" "&amp;IF(AND(C41=$Q$8,D41=$U$6),A41,"")&amp;" "&amp;IF(AND(C42=$Q$8,D42=$U$6),A42,"")&amp;" "&amp;IF(AND(C43=$Q$8,D43=$U$6),A43,"")&amp;" "&amp;IF(AND(C44=$Q$8,D44=$U$6),A44,"")&amp;" "&amp;IF(AND(C45=$Q$8,D45=$U$6),A45,"")&amp;" "&amp;IF(AND(C46=$Q$8,D46=$U$6),A46,"")&amp;" "&amp;IF(AND(C47=$Q$8,D47=$U$6),A47,"")&amp;" "&amp;IF(AND(C48=$Q$8,D48=$U$6),A48,"")&amp;" "&amp;IF(AND(C49=$Q$8,D49=$U$6),A49,"")&amp;" "&amp;IF(AND(C50=$Q$8,D50=$U$6),A50,"")&amp;" "&amp;IF(AND(C51=$Q$8,D51=$U$6),A51,"")&amp;" "&amp;IF(AND(C52=$Q$8,D52=$U$6),A52,"")&amp;" "&amp;IF(AND(C53=$Q$8,D53=$U$6),A53,"")&amp;" "&amp;IF(AND(C54=$Q$8,D54=$U$6),A54,"")&amp;" "&amp;IF(AND(C55=$Q$8,D55=$U$6),A55,"")&amp;" "&amp;IF(AND(C56=$Q$8,D56=$U$6),A56,"")&amp;" "&amp;IF(AND(C57=$Q$8,D57=$U$6),A57,"")&amp;" "&amp;IF(AND(C58=$Q$8,D58=$U$6),A58,"")&amp;" "&amp;IF(AND(C59=$Q$8,D59=$U$6),A59,"")&amp;" "&amp;IF(AND(C60=$Q$8,D60=$U$6),A60,"")&amp;" "&amp;IF(AND(C61=$Q$8,D61=$U$6),A61,"")&amp;" "&amp;IF(AND(C62=$Q$8,D62=$U$6),A62,"")&amp;" "&amp;IF(AND(C63=$Q$8,D63=$U$6),A63,"")&amp;" "&amp;IF(AND(C64=$Q$8,D64=$U$6),A64,"")&amp;" "&amp;IF(AND(C65=$Q$8,D65=$U$6),A65,"")&amp;" "&amp;IF(AND(C66=$Q$8,D66=$U$6),A66,"")&amp;" "&amp;IF(AND(C67=$Q$8,D67=$U$6),A67,"")&amp;" "&amp;IF(AND(C68=$Q$8,D68=$U$6),A68,"")&amp;" "&amp;IF(AND(C69=$Q$8,D69=$U$6),A69,"")&amp;" "&amp;IF(AND(C70=$Q$8,D70=$U$6),A70,"")&amp;" "&amp;IF(AND(C71=$Q$8,D71=$U$6),A71,"")&amp;" "&amp;IF(AND(C72=$Q$8,D72=$U$6),A72,"")&amp;" "&amp;IF(AND(C73=$Q$8,D73=$U$6),A73,"")&amp;" "&amp;IF(AND(C74=$Q$8,D74=$U$6),A74,"")&amp;" "&amp;IF(AND(C75=$Q$8,D75=$U$6),A75,"")</f>
        <v xml:space="preserve">                            R1GCT     R1GJ         R4GS      R1GIP                    </v>
      </c>
      <c r="M8" s="445" t="str">
        <f>IF(AND(C7=$Q$8,D7=$V$6),A7,"")&amp;" "&amp;IF(AND(C8=$Q$8,D8=$V$6),A8,"")&amp;" "&amp;IF(AND(C9=$Q$8,D9=$V$6),A9,"")&amp;" "&amp;IF(AND(C10=$Q$8,D10=$V$6),A10,"")&amp;" "&amp;IF(AND(C11=$Q$8,D11=$V$6),A11,"")&amp;" "&amp;IF(AND(C12=$Q$8,D12=$V$6),A12,"")&amp;" "&amp;IF(AND(C13=$Q$8,D13=$V$6),A13,"")&amp;" "&amp;IF(AND(C14=$Q$8,D14=$V$6),A14,"")&amp;" "&amp;IF(AND(C15=$Q$8,D15=$V$6),A15,"")&amp;" "&amp;IF(AND(C16=$Q$8,D16=$V$6),A16,"")&amp;" "&amp;IF(AND(C17=$Q$8,D17=$V$6),A17,"")&amp;" "&amp;IF(AND(C18=$Q$8,D18=$V$6),A18,"")&amp;" "&amp;IF(AND(C19=$Q$8,D19=$V$6),A19,"")&amp;" "&amp;IF(AND(C20=$Q$8,D20=$V$6),A20,"")&amp;" "&amp;IF(AND(C21=$Q$8,D21=$V$6),A21,"")&amp;" "&amp;IF(AND(C22=$Q$8,D22=$V$6),A22,"")&amp;" "&amp;IF(AND(C23=$Q$8,D23=$V$6),A23,"")&amp;" "&amp;IF(AND(C24=$Q$8,D24=$V$6),A24,"")&amp;" "&amp;IF(AND(C25=$Q$8,D25=$V$6),A25,"")&amp;" "&amp;IF(AND(C26=$Q$8,D26=$V$6),A26,"")&amp;" "&amp;IF(AND(C27=$Q$8,D27=$V$6),A27,"")&amp;" "&amp;IF(AND(C28=$Q$8,D28=$V$6),A28,"")&amp;" "&amp;IF(AND(C29=$Q$8,D29=$V$6),A29,"")&amp;" "&amp;IF(AND(C30=$Q$8,D30=$V$6),A30,"")&amp;" "&amp;IF(AND(C31=$Q$8,D31=$V$6),A31,"")&amp;" "&amp;IF(AND(C32=$Q$8,D32=$V$6),A32,"")&amp;" "&amp;IF(AND(C33=$Q$8,D33=$V$6),A33,"")&amp;" "&amp;IF(AND(C34=$Q$8,D34=$V$6),A34,"")&amp;" "&amp;IF(AND(C35=$Q$8,D35=$V$6),A35,"")&amp;" "&amp;IF(AND(C36=$Q$8,D36=$V$6),A36,"")&amp;" "&amp;IF(AND(C37=$Q$8,D37=$V$6),A37,"")&amp;" "&amp;IF(AND(C38=$Q$8,D38=$V$6),A38,"")&amp;" "&amp;IF(AND(C39=$Q$8,D39=$V$6),A39,"")&amp;" "&amp;IF(AND(C40=$Q$8,D40=$V$6),A40,"")&amp;" "&amp;IF(AND(C41=$Q$8,D41=$V$6),A41,"")&amp;" "&amp;IF(AND(C42=$Q$8,D42=$V$6),A42,"")&amp;" "&amp;IF(AND(C43=$Q$8,D43=$V$6),A43,"")&amp;" "&amp;IF(AND(C44=$Q$8,D44=$V$6),A44,"")&amp;" "&amp;IF(AND(C45=$Q$8,D45=$V$6),A45,"")&amp;" "&amp;IF(AND(C46=$Q$8,D46=$V$6),A46,"")&amp;" "&amp;IF(AND(C47=$Q$8,D47=$V$6),A47,"")&amp;" "&amp;IF(AND(C48=$Q$8,D48=$V$6),A48,"")&amp;" "&amp;IF(AND(C49=$Q$8,D49=$V$6),A49,"")&amp;" "&amp;IF(AND(C50=$Q$8,D50=$V$6),A50,"")&amp;" "&amp;IF(AND(C51=$Q$8,D51=$V$6),A51,"")&amp;" "&amp;IF(AND(C52=$Q$8,D52=$V$6),A52,"")&amp;" "&amp;IF(AND(C53=$Q$8,D53=$V$6),A53,"")&amp;" "&amp;IF(AND(C54=$Q$8,D54=$V$6),A54,"")&amp;" "&amp;IF(AND(C55=$Q$8,D55=$V$6),A55,"")&amp;" "&amp;IF(AND(C56=$Q$8,D56=$V$6),A56,"")&amp;" "&amp;IF(AND(C57=$Q$8,D57=$V$6),A57,"")&amp;" "&amp;IF(AND(C58=$Q$8,D58=$V$6),A58,"")&amp;" "&amp;IF(AND(C59=$Q$8,D59=$V$6),A59,"")&amp;" "&amp;IF(AND(C60=$Q$8,D60=$V$6),A60,"")&amp;" "&amp;IF(AND(C61=$Q$8,D61=$V$6),A61,"")&amp;" "&amp;IF(AND(C62=$Q$8,D62=$V$6),A62,"")&amp;" "&amp;IF(AND(C63=$Q$8,D63=$V$6),A63,"")&amp;" "&amp;IF(AND(C64=$Q$8,D64=$V$6),A64,"")&amp;" "&amp;IF(AND(C65=$Q$8,D65=$V$6),A65,"")&amp;" "&amp;IF(AND(C66=$Q$8,D66=$V$6),A66,"")&amp;" "&amp;IF(AND(C67=$Q$8,D67=$V$6),A67,"")&amp;" "&amp;IF(AND(C68=$Q$8,D68=$V$6),A68,"")&amp;" "&amp;IF(AND(C69=$Q$8,D69=$V$6),A69,"")&amp;" "&amp;IF(AND(C70=$Q$8,D70=$V$6),A70,"")&amp;" "&amp;IF(AND(C71=$Q$8,D71=$V$6),A71,"")&amp;" "&amp;IF(AND(C72=$Q$8,D72=$V$6),A72,"")&amp;" "&amp;IF(AND(C73=$Q$8,D73=$V$6),A73,"")&amp;" "&amp;IF(AND(C74=$Q$8,D74=$V$6),A74,"")&amp;" "&amp;IF(AND(C75=$Q$8,D75=$V$6),A75,"")</f>
        <v xml:space="preserve">R1AJ                               R4GCT R5GCT                                    </v>
      </c>
      <c r="N8" s="219"/>
      <c r="O8" s="658"/>
      <c r="P8" s="222">
        <v>0.8</v>
      </c>
      <c r="Q8" s="457" t="s">
        <v>269</v>
      </c>
      <c r="R8" s="461" t="s">
        <v>75</v>
      </c>
      <c r="S8" s="461" t="s">
        <v>75</v>
      </c>
      <c r="T8" s="459" t="s">
        <v>278</v>
      </c>
      <c r="U8" s="459" t="s">
        <v>278</v>
      </c>
      <c r="V8" s="460" t="s">
        <v>279</v>
      </c>
      <c r="Y8" s="208"/>
      <c r="Z8" s="208"/>
      <c r="AA8" s="215"/>
      <c r="AB8" s="225"/>
      <c r="AC8" s="226"/>
      <c r="AD8" s="223"/>
      <c r="AE8" s="223"/>
      <c r="AF8" s="223"/>
      <c r="AG8" s="223"/>
      <c r="AH8" s="223"/>
      <c r="AI8" s="215"/>
      <c r="AJ8" s="215"/>
    </row>
    <row r="9" spans="1:36" ht="179.1" customHeight="1" x14ac:dyDescent="0.2">
      <c r="A9" s="216" t="str">
        <f>TEXT('3 PROBABIL E IMPACTO INHERENTE'!A9,)</f>
        <v>R3AJ</v>
      </c>
      <c r="B9" s="217" t="str">
        <f>'3 PROBABIL E IMPACTO INHERENTE'!B9</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218" t="str">
        <f>+'3 PROBABIL E IMPACTO INHERENTE'!F9</f>
        <v>Media</v>
      </c>
      <c r="D9" s="218" t="str">
        <f>+'3 PROBABIL E IMPACTO INHERENTE'!N9</f>
        <v>Leve</v>
      </c>
      <c r="E9" s="217" t="str">
        <f t="shared" si="0"/>
        <v>Moderado</v>
      </c>
      <c r="F9" s="219"/>
      <c r="G9" s="656"/>
      <c r="H9" s="453" t="s">
        <v>267</v>
      </c>
      <c r="I9" s="446" t="str">
        <f>+IF(AND(C7=$Q$9,D7=$R$6),A7,"")&amp;" "&amp;IF(AND(C8=$Q$9,D8=$R$6),A8,"")&amp;" "&amp;IF(AND(C9=$Q$9,D9=$R$6),A9,"")&amp;" "&amp;IF(AND(C10=$Q$9,D10=$R$6),A10,"")&amp;" "&amp;IF(AND(C11=$Q$9,D11=$R$6),A11,"")&amp;" "&amp;IF(AND(C12=$Q$9,D12=$R$6),A12,"")&amp;" "&amp;IF(AND(C13=$Q$9,D13=$R$6),A13,"")&amp;" "&amp;IF(AND(C14=$Q$9,D14=$R$6),A14,"")&amp;" "&amp;IF(AND(C15=$Q$9,D15=$R$6),A15,"")&amp;" "&amp;IF(AND(C16=$Q$9,D16=$R$6),A16,"")&amp;" "&amp;IF(AND(C17=$Q$9,D17=$R$6),A17,"")&amp;" "&amp;IF(AND(C18=$Q$9,D18=$R$6),A18,"")&amp;" "&amp;IF(AND(C19=$Q$9,D19=$R$6),A19,"")&amp;" "&amp;IF(AND(C20=$Q$9,D20=$R$6),A20,"")&amp;" "&amp;IF(AND(C21=$Q$9,D21=$R$6),A21,"")&amp;" "&amp;IF(AND(C22=$Q$9,D22=$R$6),A22,"")&amp;" "&amp;IF(AND(C23=$Q$9,D23=$R$6),A23,"")&amp;" "&amp;IF(AND(C24=$Q$9,D24=$R$6),A24,"")&amp;" "&amp;IF(AND(C25=$Q$9,D25=$R$6),A25,"")&amp;" "&amp;IF(AND(C26=$Q$9,D26=$R$6),A26,"")&amp;" "&amp;IF(AND(C27=$Q$9,D27=$R$6),A27,"")&amp;" "&amp;IF(AND(C28=$Q$9,D28=$R$6),A28,"")&amp;" "&amp;IF(AND(C29=$Q$9,D29=$R$6),A29,"")&amp;" "&amp;IF(AND(C30=$Q$9,D30=$R$6),A30,"")&amp;" "&amp;IF(AND(C31=$Q$9,D31=$R$6),A31,"")&amp;" "&amp;IF(AND(C32=$Q$9,D32=$R$6),A32,"")&amp;" "&amp;IF(AND(C33=$Q$9,D33=$R$6),A33,"")&amp;" "&amp;IF(AND(C34=$Q$9,D34=$R$6),A34,"")&amp;" "&amp;IF(AND(C35=$Q$9,D35=$R$6),A35,"")&amp;" "&amp;IF(AND(C36=$Q$9,D36=$R$6),A36,"")&amp;" "&amp;IF(AND(C37=$Q$9,D37=$R$6),A37,"")&amp;" "&amp;IF(AND(C38=$Q$9,D38=$R$6),A38,"")&amp;" "&amp;IF(AND(C39=$Q$9,D39=$R$6),A39,"")&amp;" "&amp;IF(AND(C40=$Q$9,D40=$R$6),A40,"")&amp;" "&amp;IF(AND(C41=$Q$9,D41=$R$6),A41,"")&amp;" "&amp;IF(AND(C42=$Q$9,D42=$R$6),A42,"")&amp;" "&amp;IF(AND(C43=$Q$9,D43=$R$6),A43,"")&amp;" "&amp;IF(AND(C44=$Q$9,D44=$R$6),A44,"")&amp;" "&amp;IF(AND(C45=$Q$9,D45=$R$6),A45,"")&amp;" "&amp;IF(AND(C46=$Q$9,D46=$R$6),A46,"")&amp;" "&amp;IF(AND(C47=$Q$9,D47=$R$6),A47,"")&amp;" "&amp;IF(AND(C48=$Q$9,D48=$R$6),A48,"")&amp;" "&amp;IF(AND(C49=$Q$9,D49=$R$6),A49,"")&amp;" "&amp;IF(AND(C50=$Q$9,D50=$R$6),A50,"")&amp;" "&amp;IF(AND(C51=$Q$9,D51=$R$6),A51,"")&amp;" "&amp;IF(AND(C52=$Q$9,D52=$R$6),A52,"")&amp;" "&amp;IF(AND(C53=$Q$9,D53=$R$6),A53,"")&amp;" "&amp;IF(AND(C54=$Q$9,D54=$R$6),A54,"")&amp;" "&amp;IF(AND(C55=$Q$9,D55=$R$6),A55,"")&amp;" "&amp;IF(AND(C56=$Q$9,D56=$R$6),A56,"")&amp;" "&amp;IF(AND(C57=$Q$9,D57=$R$6),A57,"")&amp;" "&amp;IF(AND(C58=$Q$9,D58=$R$6),A58,"")&amp;" "&amp;IF(AND(C59=$Q$9,D59=$R$6),A59,"")&amp;" "&amp;IF(AND(C60=$Q$9,D60=$R$6),A60,"")&amp;" "&amp;IF(AND(C61=$Q$9,D61=$R$6),A61,"")&amp;" "&amp;IF(AND(C62=$Q$9,D62=$R$6),A62,"")&amp;" "&amp;IF(AND(C63=$Q$9,D63=$R$6),A63,"")&amp;" "&amp;IF(AND(C64=$Q$9,D64=$R$6),A64,"")&amp;" "&amp;IF(AND(C65=$Q$9,D65=$R$6),A65,"")&amp;" "&amp;IF(AND(C66=$Q$9,D66=$R$6),A66,"")&amp;" "&amp;IF(AND(C67=$Q$9,D67=$R$6),A67,"")&amp;" "&amp;IF(AND(C68=$Q$9,D68=$R$6),A68,"")&amp;" "&amp;IF(AND(C69=$Q$9,D69=$R$6),A69,"")&amp;" "&amp;IF(AND(C70=$Q$9,D70=$R$6),A70,"")&amp;" "&amp;IF(AND(C71=$Q$9,D71=$R$6),A71,"")&amp;" "&amp;IF(AND(C72=$Q$9,D72=$R$6),A72,"")&amp;" "&amp;IF(AND(C73=$Q$9,D73=$R$6),A73,"")&amp;" "&amp;IF(AND(C74=$Q$9,D74=$R$6),A74,"")&amp;" "&amp;IF(AND(C75=$Q$9,D75=$R$6),A75,"")</f>
        <v xml:space="preserve">  R3AJ                                                                  </v>
      </c>
      <c r="J9" s="446" t="str">
        <f>IF(AND(C7=$Q$9,D7=$S$6),A7,"")&amp;" "&amp;IF(AND(C8=$Q$9,D8=$S$6),A8,"")&amp;" "&amp;IF(AND(C9=$Q$9,D9=$S$6),A9,"")&amp;" "&amp;IF(AND(C10=$Q$9,D10=$S$6),A10,"")&amp;" "&amp;IF(AND(C11=$Q$9,D11=$S$6),A11,"")&amp;" "&amp;IF(AND(C12=$Q$9,D12=$S$6),A12,"")&amp;" "&amp;IF(AND(C13=$Q$9,D13=$S$6),A13,"")&amp;" "&amp;IF(AND(C14=$Q$9,D14=$S$6),A14,"")&amp;" "&amp;IF(AND(C15=$Q$9,D15=$S$6),A15,"")&amp;" "&amp;IF(AND(C16=$Q$9,D16=$S$6),A16,"")&amp;" "&amp;IF(AND(C17=$Q$9,D17=$S$6),A17,"")&amp;" "&amp;IF(AND(C18=$Q$9,D18=$S$6),A18,"")&amp;" "&amp;IF(AND(C19=$Q$9,D19=$S$6),A19,"")&amp;" "&amp;IF(AND(C20=$Q$9,D20=$S$6),A20,"")&amp;" "&amp;IF(AND(C21=$Q$9,D21=$S$6),A21,"")&amp;" "&amp;IF(AND(C22=$Q$9,D22=$S$6),A22,"")&amp;" "&amp;IF(AND(C23=$Q$9,D23=$S$6),A23,"")&amp;" "&amp;IF(AND(C24=$Q$9,D24=$S$6),A24,"")&amp;" "&amp;IF(AND(C25=$Q$9,D25=$S$6),A25,"")&amp;" "&amp;IF(AND(C26=$Q$9,D26=$S$6),A26,"")&amp;" "&amp;IF(AND(C27=$Q$9,D27=$S$6),A27,"")&amp;" "&amp;IF(AND(C28=$Q$9,D28=$S$6),A28,"")&amp;" "&amp;IF(AND(C29=$Q$9,D29=$S$6),A29,"")&amp;" "&amp;IF(AND(C30=$Q$9,D30=$S$6),A30,"")&amp;" "&amp;IF(AND(C31=$Q$9,D31=$S$6),A31,"")&amp;" "&amp;IF(AND(C32=$Q$9,D32=$S$6),A32,"")&amp;" "&amp;IF(AND(C33=$Q$9,D33=$S$6),A33,"")&amp;" "&amp;IF(AND(C34=$Q$9,D34=$S$6),A34,"")&amp;" "&amp;IF(AND(C35=$Q$9,D35=$S$6),A35,"")&amp;" "&amp;IF(AND(C36=$Q$9,D36=$S$6),A36,"")&amp;" "&amp;IF(AND(C37=$Q$9,D37=$S$6),A37,"")&amp;" "&amp;IF(AND(C38=$Q$9,D38=$S$6),A38,"")&amp;" "&amp;IF(AND(C39=$Q$9,D39=$S$6),A39,"")&amp;" "&amp;IF(AND(C40=$Q$9,D40=$S$6),A40,"")&amp;" "&amp;IF(AND(C41=$Q$9,D41=$S$6),A41,"")&amp;" "&amp;IF(AND(C42=$Q$9,D42=$S$6),A42,"")&amp;" "&amp;IF(AND(C43=$Q$9,D43=$S$6),A43,"")&amp;" "&amp;IF(AND(C44=$Q$9,D44=$S$6),A44,"")&amp;" "&amp;IF(AND(C45=$Q$9,D45=$S$6),A45,"")&amp;" "&amp;IF(AND(C46=$Q$9,D46=$S$6),A46,"")&amp;" "&amp;IF(AND(C47=$Q$9,D47=$S$6),A47,"")&amp;" "&amp;IF(AND(C48=$Q$9,D48=$S$6),A48,"")&amp;" "&amp;IF(AND(C49=$Q$9,D49=$S$6),A49,"")&amp;" "&amp;IF(AND(C50=$Q$9,D50=$S$6),A50,"")&amp;" "&amp;IF(AND(C51=$Q$9,D51=$S$6),A51,"")&amp;" "&amp;IF(AND(C52=$Q$9,D52=$S$6),A52,"")&amp;" "&amp;IF(AND(C53=$Q$9,D53=$S$6),A53,"")&amp;" "&amp;IF(AND(C54=$Q$9,D54=$S$6),A54,"")&amp;" "&amp;IF(AND(C55=$Q$9,D55=$S$6),A55,"")&amp;" "&amp;IF(AND(C56=$Q$9,D56=$S$6),A56,"")&amp;" "&amp;IF(AND(C57=$Q$9,D57=$S$6),A57,"")&amp;" "&amp;IF(AND(C58=$Q$9,D58=$S$6),A58,"")&amp;" "&amp;IF(AND(C59=$Q$9,D59=$S$6),A59,"")&amp;" "&amp;IF(AND(C60=$Q$9,D60=$S$6),A60,"")&amp;" "&amp;IF(AND(C61=$Q$9,D61=$S$6),A61,"")&amp;" "&amp;IF(AND(C62=$Q$9,D62=$S$6),A62,"")&amp;" "&amp;IF(AND(C63=$Q$9,D63=$S$6),A63,"")&amp;" "&amp;IF(AND(C64=$Q$9,D64=$S$6),A64,"")&amp;" "&amp;IF(AND(C65=$Q$9,D65=$S$6),A65,"")&amp;" "&amp;IF(AND(C66=$Q$9,D66=$S$6),A66,"")&amp;" "&amp;IF(AND(C67=$Q$9,D67=$S$6),A67,"")&amp;" "&amp;IF(AND(C68=$Q$9,D68=$S$6),A68,"")&amp;" "&amp;IF(AND(C69=$Q$9,D69=$S$6),A69,"")&amp;" "&amp;IF(AND(C70=$Q$9,D70=$S$6),A70,"")&amp;" "&amp;IF(AND(C71=$Q$9,D71=$S$6),A71,"")&amp;" "&amp;IF(AND(C72=$Q$9,D72=$S$6),A72,"")&amp;" "&amp;IF(AND(C73=$Q$9,D73=$S$6),A73,"")&amp;" "&amp;IF(AND(C74=$Q$9,D74=$S$6),A74,"")&amp;" "&amp;IF(AND(C75=$Q$9,D75=$S$6),A75,"")</f>
        <v xml:space="preserve"> R2AJ               R1GD R1GRF  R2GT   R5GT R6GT    R3GF                       R3GIP            R1GCI      </v>
      </c>
      <c r="K9" s="446" t="str">
        <f>IF(AND(C7=$Q$9,D7=$T$6),A7,"")&amp;" "&amp;IF(AND(C8=$Q$9,D8=$T$6),A8,"")&amp;" "&amp;IF(AND(C9=$Q$9,D9=$T$6),A9,"")&amp;" "&amp;IF(AND(C10=$Q$9,D10=$T$6),A10,"")&amp;" "&amp;IF(AND(C11=$Q$9,D11=$T$6),A11,"")&amp;" "&amp;IF(AND(C12=$Q$9,D12=$T$6),A12,"")&amp;" "&amp;IF(AND(C13=$Q$9,D13=$T$6),A13,"")&amp;" "&amp;IF(AND(C14=$Q$9,D14=$T$6),A14,"")&amp;" "&amp;IF(AND(C15=$Q$9,D15=$T$6),A15,"")&amp;" "&amp;IF(AND(C16=$Q$9,D16=$T$6),A16,"")&amp;" "&amp;IF(AND(C17=$Q$9,D17=$T$6),A17,"")&amp;" "&amp;IF(AND(C18=$Q$9,D18=$T$6),A18,"")&amp;" "&amp;IF(AND(C19=$Q$9,D19=$T$6),A19,"")&amp;" "&amp;IF(AND(C20=$Q$9,D20=$T$6),A20,"")&amp;" "&amp;IF(AND(C21=$Q$9,D21=$T$6),A21,"")&amp;" "&amp;IF(AND(C22=$Q$9,D22=$T$6),A22,"")&amp;" "&amp;IF(AND(C23=$Q$9,D23=$T$6),A23,"")&amp;" "&amp;IF(AND(C24=$Q$9,D24=$T$6),A24,"")&amp;" "&amp;IF(AND(C25=$Q$9,D25=$T$6),A25,"")&amp;" "&amp;IF(AND(C26=$Q$9,D26=$T$6),A26,"")&amp;" "&amp;IF(AND(C27=$Q$9,D27=$T$6),A27,"")&amp;" "&amp;IF(AND(C28=$Q$9,D28=$T$6),A28,"")&amp;" "&amp;IF(AND(C29=$Q$9,D29=$T$6),A29,"")&amp;" "&amp;IF(AND(C30=$Q$9,D30=$T$6),A30,"")&amp;" "&amp;IF(AND(C31=$Q$9,D31=$T$6),A31,"")&amp;" "&amp;IF(AND(C32=$Q$9,D32=$T$6),A32,"")&amp;" "&amp;IF(AND(C33=$Q$9,D33=$T$6),A33,"")&amp;" "&amp;IF(AND(C34=$Q$9,D34=$T$6),A34,"")&amp;" "&amp;IF(AND(C35=$Q$9,D35=$T$6),A35,"")&amp;" "&amp;IF(AND(C36=$Q$9,D36=$T$6),A36,"")&amp;" "&amp;IF(AND(C37=$Q$9,D37=$T$6),A37,"")&amp;" "&amp;IF(AND(C38=$Q$9,D38=$T$6),A38,"")&amp;" "&amp;IF(AND(C39=$Q$9,D39=$T$6),A39,"")&amp;" "&amp;IF(AND(C40=$Q$9,D40=$T$6),A40,"")&amp;" "&amp;IF(AND(C41=$Q$9,D41=$T$6),A41,"")&amp;" "&amp;IF(AND(C42=$Q$9,D42=$T$6),A42,"")&amp;" "&amp;IF(AND(C43=$Q$9,D43=$T$6),A43,"")&amp;" "&amp;IF(AND(C44=$Q$9,D44=$T$6),A44,"")&amp;" "&amp;IF(AND(C45=$Q$9,D45=$T$6),A45,"")&amp;" "&amp;IF(AND(C46=$Q$9,D46=$T$6),A46,"")&amp;" "&amp;IF(AND(C47=$Q$9,D47=$T$6),A47,"")&amp;" "&amp;IF(AND(C48=$Q$9,D48=$T$6),A48,"")&amp;" "&amp;IF(AND(C49=$Q$9,D49=$T$6),A49,"")&amp;" "&amp;IF(AND(C50=$Q$9,D50=$T$6),A50,"")&amp;" "&amp;IF(AND(C51=$Q$9,D51=$T$6),A51,"")&amp;" "&amp;IF(AND(C52=$Q$9,D52=$T$6),A52,"")&amp;" "&amp;IF(AND(C53=$Q$9,D53=$T$6),A53,"")&amp;" "&amp;IF(AND(C54=$Q$9,D54=$T$6),A54,"")&amp;" "&amp;IF(AND(C55=$Q$9,D55=$T$6),A55,"")&amp;" "&amp;IF(AND(C56=$Q$9,D56=$T$6),A56,"")&amp;" "&amp;IF(AND(C57=$Q$9,D57=$T$6),A57,"")&amp;" "&amp;IF(AND(C58=$Q$9,D58=$T$6),A58,"")&amp;" "&amp;IF(AND(C59=$Q$9,D59=$T$6),A59,"")&amp;" "&amp;IF(AND(C60=$Q$9,D60=$T$6),A60,"")&amp;" "&amp;IF(AND(C61=$Q$9,D61=$T$6),A61,"")&amp;" "&amp;IF(AND(C62=$Q$9,D62=$T$6),A62,"")&amp;" "&amp;IF(AND(C63=$Q$9,D63=$T$6),A63,"")&amp;" "&amp;IF(AND(C64=$Q$9,D64=$T$6),A64,"")&amp;" "&amp;IF(AND(C65=$Q$9,D65=$T$6),A65,"")&amp;" "&amp;IF(AND(C66=$Q$9,D66=$T$6),A66,"")&amp;" "&amp;IF(AND(C67=$Q$9,D67=$T$6),A67,"")&amp;" "&amp;IF(AND(C68=$Q$9,D68=$T$6),A68,"")&amp;" "&amp;IF(AND(C69=$Q$9,D69=$T$6),A69,"")&amp;" "&amp;IF(AND(C70=$Q$9,D70=$T$6),A70,"")&amp;" "&amp;IF(AND(C71=$Q$9,D71=$T$6),A71,"")&amp;" "&amp;IF(AND(C72=$Q$9,D72=$T$6),A72,"")&amp;" "&amp;IF(AND(C73=$Q$9,D73=$T$6),A73,"")&amp;" "&amp;IF(AND(C74=$Q$9,D74=$T$6),A74,"")&amp;" "&amp;IF(AND(C75=$Q$9,D75=$T$6),A75,"")</f>
        <v xml:space="preserve">        R1DE R2DE  R3FI R1GC        R3GT R4GT                  R3GH  R1GS  R1AB      R2GIP  R4GIP  R6GIP               </v>
      </c>
      <c r="L9" s="444" t="str">
        <f>IF(AND(C7=$Q$9,D7=$U$6),A7,"")&amp;" "&amp;IF(AND(C8=$Q$9,D8=$U$6),A8,"")&amp;" "&amp;IF(AND(C9=$Q$9,D9=$U$6),A9,"")&amp;" "&amp;IF(AND(C10=$Q$9,D10=$U$6),A10,"")&amp;" "&amp;IF(AND(C11=$Q$9,D11=$U$6),A11,"")&amp;" "&amp;IF(AND(C12=$Q$9,D12=$U$6),A12,"")&amp;" "&amp;IF(AND(C13=$Q$9,D13=$U$6),A13,"")&amp;" "&amp;IF(AND(C14=$Q$9,D14=$U$6),A14,"")&amp;" "&amp;IF(AND(C15=$Q$9,D15=$U$6),A15,"")&amp;" "&amp;IF(AND(C16=$Q$9,D16=$U$6),A16,"")&amp;" "&amp;IF(AND(C17=$Q$9,D17=$U$6),A17,"")&amp;" "&amp;IF(AND(C18=$Q$9,D18=$U$6),A18,"")&amp;" "&amp;IF(AND(C19=$Q$9,D19=$U$6),A19,"")&amp;" "&amp;IF(AND(C20=$Q$9,D20=$U$6),A20,"")&amp;" "&amp;IF(AND(C21=$Q$9,D21=$U$6),A21,"")&amp;" "&amp;IF(AND(C22=$Q$9,D22=$U$6),A22,"")&amp;" "&amp;IF(AND(C23=$Q$9,D23=$U$6),A23,"")&amp;" "&amp;IF(AND(C24=$Q$9,D24=$U$6),A24,"")&amp;" "&amp;IF(AND(C25=$Q$9,D25=$U$6),A25,"")&amp;" "&amp;IF(AND(C26=$Q$9,D26=$U$6),A26,"")&amp;" "&amp;IF(AND(C27=$Q$9,D27=$U$6),A27,"")&amp;" "&amp;IF(AND(C28=$Q$9,D28=$U$6),A28,"")&amp;" "&amp;IF(AND(C29=$Q$9,D29=$U$6),A29,"")&amp;" "&amp;IF(AND(C30=$Q$9,D30=$U$6),A30,"")&amp;" "&amp;IF(AND(C31=$Q$9,D31=$U$6),A31,"")&amp;" "&amp;IF(AND(C32=$Q$9,D32=$U$6),A32,"")&amp;" "&amp;IF(AND(C33=$Q$9,D33=$U$6),A33,"")&amp;" "&amp;IF(AND(C34=$Q$9,D34=$U$6),A34,"")&amp;" "&amp;IF(AND(C35=$Q$9,D35=$U$6),A35,"")&amp;" "&amp;IF(AND(C36=$Q$9,D36=$U$6),A36,"")&amp;" "&amp;IF(AND(C37=$Q$9,D37=$U$6),A37,"")&amp;" "&amp;IF(AND(C38=$Q$9,D38=$U$6),A38,"")&amp;" "&amp;IF(AND(C39=$Q$9,D39=$U$6),A39,"")&amp;" "&amp;IF(AND(C40=$Q$9,D40=$U$6),A40,"")&amp;" "&amp;IF(AND(C41=$Q$9,D41=$U$6),A41,"")&amp;" "&amp;IF(AND(C42=$Q$9,D42=$U$6),A42,"")&amp;" "&amp;IF(AND(C43=$Q$9,D43=$U$6),A43,"")&amp;" "&amp;IF(AND(C44=$Q$9,D44=$U$6),A44,"")&amp;" "&amp;IF(AND(C45=$Q$9,D45=$U$6),A45,"")&amp;" "&amp;IF(AND(C46=$Q$9,D46=$U$6),A46,"")&amp;" "&amp;IF(AND(C47=$Q$9,D47=$U$6),A47,"")&amp;" "&amp;IF(AND(C48=$Q$9,D48=$U$6),A48,"")&amp;" "&amp;IF(AND(C49=$Q$9,D49=$U$6),A49,"")&amp;" "&amp;IF(AND(C50=$Q$9,D50=$U$6),A50,"")&amp;" "&amp;IF(AND(C51=$Q$9,D51=$U$6),A51,"")&amp;" "&amp;IF(AND(C52=$Q$9,D52=$U$6),A52,"")&amp;" "&amp;IF(AND(C53=$Q$9,D53=$U$6),A53,"")&amp;" "&amp;IF(AND(C54=$Q$9,D54=$U$6),A54,"")&amp;" "&amp;IF(AND(C55=$Q$9,D55=$U$6),A55,"")&amp;" "&amp;IF(AND(C56=$Q$9,D56=$U$6),A56,"")&amp;" "&amp;IF(AND(C57=$Q$9,D57=$U$6),A57,"")&amp;" "&amp;IF(AND(C58=$Q$9,D58=$U$6),A58,"")&amp;" "&amp;IF(AND(C59=$Q$9,D59=$U$6),A59,"")&amp;" "&amp;IF(AND(C60=$Q$9,D60=$U$6),A60,"")&amp;" "&amp;IF(AND(C61=$Q$9,D61=$U$6),A61,"")&amp;" "&amp;IF(AND(C62=$Q$9,D62=$U$6),A62,"")&amp;" "&amp;IF(AND(C63=$Q$9,D63=$U$6),A63,"")&amp;" "&amp;IF(AND(C64=$Q$9,D64=$U$6),A64,"")&amp;" "&amp;IF(AND(C65=$Q$9,D65=$U$6),A65,"")&amp;" "&amp;IF(AND(C66=$Q$9,D66=$U$6),A66,"")&amp;" "&amp;IF(AND(C67=$Q$9,D67=$U$6),A67,"")&amp;" "&amp;IF(AND(C68=$Q$9,D68=$U$6),A68,"")&amp;" "&amp;IF(AND(C69=$Q$9,D69=$U$6),A69,"")&amp;" "&amp;IF(AND(C70=$Q$9,D70=$U$6),A70,"")&amp;" "&amp;IF(AND(C71=$Q$9,D71=$U$6),A71,"")&amp;" "&amp;IF(AND(C72=$Q$9,D72=$U$6),A72,"")&amp;" "&amp;IF(AND(C73=$Q$9,D73=$U$6),A73,"")&amp;" "&amp;IF(AND(C74=$Q$9,D74=$U$6),A74,"")&amp;" "&amp;IF(AND(C75=$Q$9,D75=$U$6),A75,"")</f>
        <v xml:space="preserve">             R1GE R2GE R3GE                    R1SM   R2GH      R2AB R3AB R4AB R5AB        R8GIP R9GIP R10GIP R11GIP R12GIP R13GIP R14GIP       </v>
      </c>
      <c r="M9" s="445" t="str">
        <f>IF(AND(C7=$Q$9,D7=$V$6),A7,"")&amp;" "&amp;IF(AND(C8=$Q$9,D8=$V$6),A8,"")&amp;" "&amp;IF(AND(C9=$Q$9,D9=$V$6),A9,"")&amp;" "&amp;IF(AND(C10=$Q$9,D10=$V$6),A10,"")&amp;" "&amp;IF(AND(C11=$Q$9,D11=$V$6),A11,"")&amp;" "&amp;IF(AND(C12=$Q$9,D12=$V$6),A12,"")&amp;" "&amp;IF(AND(C13=$Q$9,D13=$V$6),A13,"")&amp;" "&amp;IF(AND(C14=$Q$9,D14=$V$6),A14,"")&amp;" "&amp;IF(AND(C15=$Q$9,D15=$V$6),A15,"")&amp;" "&amp;IF(AND(C16=$Q$9,D16=$V$6),A16,"")&amp;" "&amp;IF(AND(C17=$Q$9,D17=$V$6),A17,"")&amp;" "&amp;IF(AND(C18=$Q$9,D18=$V$6),A18,"")&amp;" "&amp;IF(AND(C19=$Q$9,D19=$V$6),A19,"")&amp;" "&amp;IF(AND(C20=$Q$9,D20=$V$6),A20,"")&amp;" "&amp;IF(AND(C21=$Q$9,D21=$V$6),A21,"")&amp;" "&amp;IF(AND(C22=$Q$9,D22=$V$6),A22,"")&amp;" "&amp;IF(AND(C23=$Q$9,D23=$V$6),A23,"")&amp;" "&amp;IF(AND(C24=$Q$9,D24=$V$6),A24,"")&amp;" "&amp;IF(AND(C25=$Q$9,D25=$V$6),A25,"")&amp;" "&amp;IF(AND(C26=$Q$9,D26=$V$6),A26,"")&amp;" "&amp;IF(AND(C27=$Q$9,D27=$V$6),A27,"")&amp;" "&amp;IF(AND(C28=$Q$9,D28=$V$6),A28,"")&amp;" "&amp;IF(AND(C29=$Q$9,D29=$V$6),A29,"")&amp;" "&amp;IF(AND(C30=$Q$9,D30=$V$6),A30,"")&amp;" "&amp;IF(AND(C31=$Q$9,D31=$V$6),A31,"")&amp;" "&amp;IF(AND(C32=$Q$9,D32=$V$6),A32,"")&amp;" "&amp;IF(AND(C33=$Q$9,D33=$V$6),A33,"")&amp;" "&amp;IF(AND(C34=$Q$9,D34=$V$6),A34,"")&amp;" "&amp;IF(AND(C35=$Q$9,D35=$V$6),A35,"")&amp;" "&amp;IF(AND(C36=$Q$9,D36=$V$6),A36,"")&amp;" "&amp;IF(AND(C37=$Q$9,D37=$V$6),A37,"")&amp;" "&amp;IF(AND(C38=$Q$9,D38=$V$6),A38,"")&amp;" "&amp;IF(AND(C39=$Q$9,D39=$V$6),A39,"")&amp;" "&amp;IF(AND(C40=$Q$9,D40=$V$6),A40,"")&amp;" "&amp;IF(AND(C41=$Q$9,D41=$V$6),A41,"")&amp;" "&amp;IF(AND(C42=$Q$9,D42=$V$6),A42,"")&amp;" "&amp;IF(AND(C43=$Q$9,D43=$V$6),A43,"")&amp;" "&amp;IF(AND(C44=$Q$9,D44=$V$6),A44,"")&amp;" "&amp;IF(AND(C45=$Q$9,D45=$V$6),A45,"")&amp;" "&amp;IF(AND(C46=$Q$9,D46=$V$6),A46,"")&amp;" "&amp;IF(AND(C47=$Q$9,D47=$V$6),A47,"")&amp;" "&amp;IF(AND(C48=$Q$9,D48=$V$6),A48,"")&amp;" "&amp;IF(AND(C49=$Q$9,D49=$V$6),A49,"")&amp;" "&amp;IF(AND(C50=$Q$9,D50=$V$6),A50,"")&amp;" "&amp;IF(AND(C51=$Q$9,D51=$V$6),A51,"")&amp;" "&amp;IF(AND(C52=$Q$9,D52=$V$6),A52,"")&amp;" "&amp;IF(AND(C53=$Q$9,D53=$V$6),A53,"")&amp;" "&amp;IF(AND(C54=$Q$9,D54=$V$6),A54,"")&amp;" "&amp;IF(AND(C55=$Q$9,D55=$V$6),A55,"")&amp;" "&amp;IF(AND(C56=$Q$9,D56=$V$6),A56,"")&amp;" "&amp;IF(AND(C57=$Q$9,D57=$V$6),A57,"")&amp;" "&amp;IF(AND(C58=$Q$9,D58=$V$6),A58,"")&amp;" "&amp;IF(AND(C59=$Q$9,D59=$V$6),A59,"")&amp;" "&amp;IF(AND(C60=$Q$9,D60=$V$6),A60,"")&amp;" "&amp;IF(AND(C61=$Q$9,D61=$V$6),A61,"")&amp;" "&amp;IF(AND(C62=$Q$9,D62=$V$6),A62,"")&amp;" "&amp;IF(AND(C63=$Q$9,D63=$V$6),A63,"")&amp;" "&amp;IF(AND(C64=$Q$9,D64=$V$6),A64,"")&amp;" "&amp;IF(AND(C65=$Q$9,D65=$V$6),A65,"")&amp;" "&amp;IF(AND(C66=$Q$9,D66=$V$6),A66,"")&amp;" "&amp;IF(AND(C67=$Q$9,D67=$V$6),A67,"")&amp;" "&amp;IF(AND(C68=$Q$9,D68=$V$6),A68,"")&amp;" "&amp;IF(AND(C69=$Q$9,D69=$V$6),A69,"")&amp;" "&amp;IF(AND(C70=$Q$9,D70=$V$6),A70,"")&amp;" "&amp;IF(AND(C71=$Q$9,D71=$V$6),A71,"")&amp;" "&amp;IF(AND(C72=$Q$9,D72=$V$6),A72,"")&amp;" "&amp;IF(AND(C73=$Q$9,D73=$V$6),A73,"")&amp;" "&amp;IF(AND(C74=$Q$9,D74=$V$6),A74,"")&amp;" "&amp;IF(AND(C75=$Q$9,D75=$V$6),A75,"")</f>
        <v xml:space="preserve">                  R1GT           R2GCT                                       </v>
      </c>
      <c r="N9" s="219"/>
      <c r="O9" s="658"/>
      <c r="P9" s="222">
        <v>0.6</v>
      </c>
      <c r="Q9" s="457" t="s">
        <v>267</v>
      </c>
      <c r="R9" s="461" t="s">
        <v>75</v>
      </c>
      <c r="S9" s="461" t="s">
        <v>75</v>
      </c>
      <c r="T9" s="461" t="s">
        <v>75</v>
      </c>
      <c r="U9" s="459" t="s">
        <v>278</v>
      </c>
      <c r="V9" s="460" t="s">
        <v>279</v>
      </c>
      <c r="Y9" s="208"/>
      <c r="Z9" s="208"/>
      <c r="AA9" s="215"/>
      <c r="AB9" s="225"/>
      <c r="AC9" s="226"/>
      <c r="AD9" s="223"/>
      <c r="AE9" s="223"/>
      <c r="AF9" s="223"/>
      <c r="AG9" s="223"/>
      <c r="AH9" s="227"/>
      <c r="AI9" s="215"/>
      <c r="AJ9" s="215"/>
    </row>
    <row r="10" spans="1:36" ht="179.1" customHeight="1" x14ac:dyDescent="0.2">
      <c r="A10" s="216" t="str">
        <f>TEXT('3 PROBABIL E IMPACTO INHERENTE'!A10,)</f>
        <v>R5AJ</v>
      </c>
      <c r="B10" s="217" t="str">
        <f>'3 PROBABIL E IMPACTO INHERENTE'!B10</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0" s="218" t="str">
        <f>+'3 PROBABIL E IMPACTO INHERENTE'!F10</f>
        <v>Alta</v>
      </c>
      <c r="D10" s="218" t="str">
        <f>+'3 PROBABIL E IMPACTO INHERENTE'!N10</f>
        <v>Leve</v>
      </c>
      <c r="E10" s="217" t="str">
        <f t="shared" si="0"/>
        <v>Moderado</v>
      </c>
      <c r="F10" s="219"/>
      <c r="G10" s="656"/>
      <c r="H10" s="453" t="s">
        <v>264</v>
      </c>
      <c r="I10" s="447" t="str">
        <f>+IF(AND(C7=$Q$10,D7=$R$6),A7,"")&amp;" "&amp;IF(AND(C8=$Q$10,D8=$R$6),A8,"")&amp;" "&amp;IF(AND(C9=$Q$10,D9=$R$6),A9,"")&amp;" "&amp;IF(AND(C10=$Q$10,D10=$R$6),A10,"")&amp;" "&amp;IF(AND(C11=$Q$10,D11=$R$6),A11,"")&amp;" "&amp;IF(AND(C12=$Q$10,D12=$R$6),A12,"")&amp;" "&amp;IF(AND(C13=$Q$10,D13=$R$6),A13,"")&amp;" "&amp;IF(AND(C14=$Q$10,D14=$R$6),A14,"")&amp;" "&amp;IF(AND(C15=$Q$10,D15=$R$6),A15,"")&amp;" "&amp;IF(AND(C16=$Q$10,D16=$R$6),A16,"")&amp;" "&amp;IF(AND(C17=$Q$10,D17=$R$6),A17,"")&amp;" "&amp;IF(AND(C18=$Q$10,D18=$R$6),A18,"")&amp;" "&amp;IF(AND(C19=$Q$10,D19=$R$6),A19,"")&amp;" "&amp;IF(AND(C20=$Q$10,D20=$R$6),A20,"")&amp;" "&amp;IF(AND(C21=$Q$10,D21=$R$6),A21,"")&amp;" "&amp;IF(AND(C22=$Q$10,D22=$R$6),A22,"")&amp;" "&amp;IF(AND(C23=$Q$10,D23=$R$6),A23,"")&amp;" "&amp;IF(AND(C24=$Q$10,D24=$R$6),A24,"")&amp;" "&amp;IF(AND(C25=$Q$10,D25=$R$6),A25,"")&amp;" "&amp;IF(AND(C26=$Q$10,D26=$R$6),A26,"")&amp;" "&amp;IF(AND(C27=$Q$10,D27=$R$6),A27,"")&amp;" "&amp;IF(AND(C28=$Q$10,D28=$R$6),A28,"")&amp;" "&amp;IF(AND(C29=$Q$10,D29=$R$6),A29,"")&amp;" "&amp;IF(AND(C30=$Q$10,D30=$R$6),A30,"")&amp;" "&amp;IF(AND(C31=$Q$10,D31=$R$6),A31,"")&amp;" "&amp;IF(AND(C32=$Q$10,D32=$R$6),A32,"")&amp;" "&amp;IF(AND(C33=$Q$10,D33=$R$6),A33,"")&amp;" "&amp;IF(AND(C34=$Q$10,D34=$R$6),A34,"")&amp;" "&amp;IF(AND(C35=$Q$10,D35=$R$6),A35,"")&amp;" "&amp;IF(AND(C36=$Q$10,D36=$R$6),A36,"")&amp;" "&amp;IF(AND(C37=$Q$10,D37=$R$6),A37,"")&amp;" "&amp;IF(AND(C38=$Q$10,D38=$R$6),A38,"")&amp;" "&amp;IF(AND(C39=$Q$10,D39=$R$6),A39,"")&amp;" "&amp;IF(AND(C40=$Q$10,D40=$R$6),A40,"")&amp;" "&amp;IF(AND(C41=$Q$10,D41=$R$6),A41,"")&amp;" "&amp;IF(AND(C42=$Q$10,D42=$R$6),A42,"")&amp;" "&amp;IF(AND(C43=$Q$10,D43=$R$6),A43,"")&amp;" "&amp;IF(AND(C44=$Q$10,D44=$R$6),A44,"")&amp;" "&amp;IF(AND(C45=$Q$10,D45=$R$6),A45,"")&amp;" "&amp;IF(AND(C46=$Q$10,D46=$R$6),A46,"")&amp;" "&amp;IF(AND(C47=$Q$10,D47=$R$6),A47,"")&amp;" "&amp;IF(AND(C48=$Q$10,D48=$R$6),A48,"")&amp;" "&amp;IF(AND(C49=$Q$10,D49=$R$6),A49,"")&amp;" "&amp;IF(AND(C50=$Q$10,D50=$R$6),A50,"")&amp;" "&amp;IF(AND(C51=$Q$10,D51=$R$6),A51,"")&amp;" "&amp;IF(AND(C52=$Q$10,D52=$R$6),A52,"")&amp;" "&amp;IF(AND(C53=$Q$10,D53=$R$6),A53,"")&amp;" "&amp;IF(AND(C54=$Q$10,D54=$R$6),A54,"")&amp;" "&amp;IF(AND(C55=$Q$10,D55=$R$6),A55,"")&amp;" "&amp;IF(AND(C56=$Q$10,D56=$R$6),A56,"")&amp;" "&amp;IF(AND(C57=$Q$10,D57=$R$6),A57,"")&amp;" "&amp;IF(AND(C58=$Q$10,D58=$R$6),A58,"")&amp;" "&amp;IF(AND(C59=$Q$10,D59=$R$6),A59,"")&amp;" "&amp;IF(AND(C60=$Q$10,D60=$R$6),A60,"")&amp;" "&amp;IF(AND(C61=$Q$10,D61=$R$6),A61,"")&amp;" "&amp;IF(AND(C62=$Q$10,D62=$R$6),A62,"")&amp;" "&amp;IF(AND(C63=$Q$10,D63=$R$6),A63,"")&amp;" "&amp;IF(AND(C64=$Q$10,D64=$R$6),A64,"")&amp;" "&amp;IF(AND(C65=$Q$10,D65=$R$6),A65,"")&amp;" "&amp;IF(AND(C66=$Q$10,D66=$R$6),A66,"")&amp;" "&amp;IF(AND(C67=$Q$10,D67=$R$6),A67,"")&amp;" "&amp;IF(AND(C68=$Q$10,D68=$R$6),A68,"")&amp;" "&amp;IF(AND(C69=$Q$10,D69=$R$6),A69,"")&amp;" "&amp;IF(AND(C70=$Q$10,D70=$R$6),A70,"")&amp;" "&amp;IF(AND(C71=$Q$10,D71=$R$6),A71,"")&amp;" "&amp;IF(AND(C72=$Q$10,D72=$R$6),A72,"")&amp;" "&amp;IF(AND(C73=$Q$10,D73=$R$6),A73,"")&amp;" "&amp;IF(AND(C74=$Q$10,D74=$R$6),A74,"")&amp;" "&amp;IF(AND(C75=$Q$10,D75=$R$6),A75,"")</f>
        <v xml:space="preserve">                                                                    </v>
      </c>
      <c r="J10" s="446" t="str">
        <f>IF(AND(C7=$Q$10,D7=$S$6),A7,"")&amp;" "&amp;IF(AND(C8=$Q$10,D8=$S$6),A8,"")&amp;" "&amp;IF(AND(C9=$Q$10,D9=$S$6),A9,"")&amp;" "&amp;IF(AND(C10=$Q$10,D10=$S$6),A10,"")&amp;" "&amp;IF(AND(C11=$Q$10,D11=$S$6),A11,"")&amp;" "&amp;IF(AND(C12=$Q$10,D12=$S$6),A12,"")&amp;" "&amp;IF(AND(C13=$Q$10,D13=$S$6),A13,"")&amp;" "&amp;IF(AND(C14=$Q$10,D14=$S$6),A14,"")&amp;" "&amp;IF(AND(C15=$Q$10,D15=$S$6),A15,"")&amp;" "&amp;IF(AND(C16=$Q$10,D16=$S$6),A16,"")&amp;" "&amp;IF(AND(C17=$Q$10,D17=$S$6),A17,"")&amp;" "&amp;IF(AND(C18=$Q$10,D18=$S$6),A18,"")&amp;" "&amp;IF(AND(C19=$Q$10,D19=$S$6),A19,"")&amp;" "&amp;IF(AND(C20=$Q$10,D20=$S$6),A20,"")&amp;" "&amp;IF(AND(C21=$Q$10,D21=$S$6),A21,"")&amp;" "&amp;IF(AND(C22=$Q$10,D22=$S$6),A22,"")&amp;" "&amp;IF(AND(C23=$Q$10,D23=$S$6),A23,"")&amp;" "&amp;IF(AND(C24=$Q$10,D24=$S$6),A24,"")&amp;" "&amp;IF(AND(C25=$Q$10,D25=$S$6),A25,"")&amp;" "&amp;IF(AND(C26=$Q$10,D26=$S$6),A26,"")&amp;" "&amp;IF(AND(C27=$Q$10,D27=$S$6),A27,"")&amp;" "&amp;IF(AND(C28=$Q$10,D28=$S$6),A28,"")&amp;" "&amp;IF(AND(C29=$Q$10,D29=$S$6),A29,"")&amp;" "&amp;IF(AND(C30=$Q$10,D30=$S$6),A30,"")&amp;" "&amp;IF(AND(C31=$Q$10,D31=$S$6),A31,"")&amp;" "&amp;IF(AND(C32=$Q$10,D32=$S$6),A32,"")&amp;" "&amp;IF(AND(C33=$Q$10,D33=$S$6),A33,"")&amp;" "&amp;IF(AND(C34=$Q$10,D34=$S$6),A34,"")&amp;" "&amp;IF(AND(C35=$Q$10,D35=$S$6),A35,"")&amp;" "&amp;IF(AND(C36=$Q$10,D36=$S$6),A36,"")&amp;" "&amp;IF(AND(C37=$Q$10,D37=$S$6),A37,"")&amp;" "&amp;IF(AND(C38=$Q$10,D38=$S$6),A38,"")&amp;" "&amp;IF(AND(C39=$Q$10,D39=$S$6),A39,"")&amp;" "&amp;IF(AND(C40=$Q$10,D40=$S$6),A40,"")&amp;" "&amp;IF(AND(C41=$Q$10,D41=$S$6),A41,"")&amp;" "&amp;IF(AND(C42=$Q$10,D42=$S$6),A42,"")&amp;" "&amp;IF(AND(C43=$Q$10,D43=$S$6),A43,"")&amp;" "&amp;IF(AND(C44=$Q$10,D44=$S$6),A44,"")&amp;" "&amp;IF(AND(C45=$Q$10,D45=$S$6),A45,"")&amp;" "&amp;IF(AND(C46=$Q$10,D46=$S$6),A46,"")&amp;" "&amp;IF(AND(C47=$Q$10,D47=$S$6),A47,"")&amp;" "&amp;IF(AND(C48=$Q$10,D48=$S$6),A48,"")&amp;" "&amp;IF(AND(C49=$Q$10,D49=$S$6),A49,"")&amp;" "&amp;IF(AND(C50=$Q$10,D50=$S$6),A50,"")&amp;" "&amp;IF(AND(C51=$Q$10,D51=$S$6),A51,"")&amp;" "&amp;IF(AND(C52=$Q$10,D52=$S$6),A52,"")&amp;" "&amp;IF(AND(C53=$Q$10,D53=$S$6),A53,"")&amp;" "&amp;IF(AND(C54=$Q$10,D54=$S$6),A54,"")&amp;" "&amp;IF(AND(C55=$Q$10,D55=$S$6),A55,"")&amp;" "&amp;IF(AND(C56=$Q$10,D56=$S$6),A56,"")&amp;" "&amp;IF(AND(C57=$Q$10,D57=$S$6),A57,"")&amp;" "&amp;IF(AND(C58=$Q$10,D58=$S$6),A58,"")&amp;" "&amp;IF(AND(C59=$Q$10,D59=$S$6),A59,"")&amp;" "&amp;IF(AND(C60=$Q$10,D60=$S$6),A60,"")&amp;" "&amp;IF(AND(C61=$Q$10,D61=$S$6),A61,"")&amp;" "&amp;IF(AND(C62=$Q$10,D62=$S$6),A62,"")&amp;" "&amp;IF(AND(C63=$Q$10,D63=$S$6),A63,"")&amp;" "&amp;IF(AND(C64=$Q$10,D64=$S$6),A64,"")&amp;" "&amp;IF(AND(C65=$Q$10,D65=$S$6),A65,"")&amp;" "&amp;IF(AND(C66=$Q$10,D66=$S$6),A66,"")&amp;" "&amp;IF(AND(C67=$Q$10,D67=$S$6),A67,"")&amp;" "&amp;IF(AND(C68=$Q$10,D68=$S$6),A68,"")&amp;" "&amp;IF(AND(C69=$Q$10,D69=$S$6),A69,"")&amp;" "&amp;IF(AND(C70=$Q$10,D70=$S$6),A70,"")&amp;" "&amp;IF(AND(C71=$Q$10,D71=$S$6),A71,"")&amp;" "&amp;IF(AND(C72=$Q$10,D72=$S$6),A72,"")&amp;" "&amp;IF(AND(C73=$Q$10,D73=$S$6),A73,"")&amp;" "&amp;IF(AND(C74=$Q$10,D74=$S$6),A74,"")&amp;" "&amp;IF(AND(C75=$Q$10,D75=$S$6),A75,"")</f>
        <v xml:space="preserve">                        R7GT R1GF R2GF                                          </v>
      </c>
      <c r="K10" s="446" t="str">
        <f>IF(AND(C7=$Q$10,D7=$T$6),A7,"")&amp;" "&amp;IF(AND(C8=$Q$10,D8=$T$6),A8,"")&amp;" "&amp;IF(AND(C9=$Q$10,D9=$T$6),A9,"")&amp;" "&amp;IF(AND(C10=$Q$10,D10=$T$6),A10,"")&amp;" "&amp;IF(AND(C11=$Q$10,D11=$T$6),A11,"")&amp;" "&amp;IF(AND(C12=$Q$10,D12=$T$6),A12,"")&amp;" "&amp;IF(AND(C13=$Q$10,D13=$T$6),A13,"")&amp;" "&amp;IF(AND(C14=$Q$10,D14=$T$6),A14,"")&amp;" "&amp;IF(AND(C15=$Q$10,D15=$T$6),A15,"")&amp;" "&amp;IF(AND(C16=$Q$10,D16=$T$6),A16,"")&amp;" "&amp;IF(AND(C17=$Q$10,D17=$T$6),A17,"")&amp;" "&amp;IF(AND(C18=$Q$10,D18=$T$6),A18,"")&amp;" "&amp;IF(AND(C19=$Q$10,D19=$T$6),A19,"")&amp;" "&amp;IF(AND(C20=$Q$10,D20=$T$6),A20,"")&amp;" "&amp;IF(AND(C21=$Q$10,D21=$T$6),A21,"")&amp;" "&amp;IF(AND(C22=$Q$10,D22=$T$6),A22,"")&amp;" "&amp;IF(AND(C23=$Q$10,D23=$T$6),A23,"")&amp;" "&amp;IF(AND(C24=$Q$10,D24=$T$6),A24,"")&amp;" "&amp;IF(AND(C25=$Q$10,D25=$T$6),A25,"")&amp;" "&amp;IF(AND(C26=$Q$10,D26=$T$6),A26,"")&amp;" "&amp;IF(AND(C27=$Q$10,D27=$T$6),A27,"")&amp;" "&amp;IF(AND(C28=$Q$10,D28=$T$6),A28,"")&amp;" "&amp;IF(AND(C29=$Q$10,D29=$T$6),A29,"")&amp;" "&amp;IF(AND(C30=$Q$10,D30=$T$6),A30,"")&amp;" "&amp;IF(AND(C31=$Q$10,D31=$T$6),A31,"")&amp;" "&amp;IF(AND(C32=$Q$10,D32=$T$6),A32,"")&amp;" "&amp;IF(AND(C33=$Q$10,D33=$T$6),A33,"")&amp;" "&amp;IF(AND(C34=$Q$10,D34=$T$6),A34,"")&amp;" "&amp;IF(AND(C35=$Q$10,D35=$T$6),A35,"")&amp;" "&amp;IF(AND(C36=$Q$10,D36=$T$6),A36,"")&amp;" "&amp;IF(AND(C37=$Q$10,D37=$T$6),A37,"")&amp;" "&amp;IF(AND(C38=$Q$10,D38=$T$6),A38,"")&amp;" "&amp;IF(AND(C39=$Q$10,D39=$T$6),A39,"")&amp;" "&amp;IF(AND(C40=$Q$10,D40=$T$6),A40,"")&amp;" "&amp;IF(AND(C41=$Q$10,D41=$T$6),A41,"")&amp;" "&amp;IF(AND(C42=$Q$10,D42=$T$6),A42,"")&amp;" "&amp;IF(AND(C43=$Q$10,D43=$T$6),A43,"")&amp;" "&amp;IF(AND(C44=$Q$10,D44=$T$6),A44,"")&amp;" "&amp;IF(AND(C45=$Q$10,D45=$T$6),A45,"")&amp;" "&amp;IF(AND(C46=$Q$10,D46=$T$6),A46,"")&amp;" "&amp;IF(AND(C47=$Q$10,D47=$T$6),A47,"")&amp;" "&amp;IF(AND(C48=$Q$10,D48=$T$6),A48,"")&amp;" "&amp;IF(AND(C49=$Q$10,D49=$T$6),A49,"")&amp;" "&amp;IF(AND(C50=$Q$10,D50=$T$6),A50,"")&amp;" "&amp;IF(AND(C51=$Q$10,D51=$T$6),A51,"")&amp;" "&amp;IF(AND(C52=$Q$10,D52=$T$6),A52,"")&amp;" "&amp;IF(AND(C53=$Q$10,D53=$T$6),A53,"")&amp;" "&amp;IF(AND(C54=$Q$10,D54=$T$6),A54,"")&amp;" "&amp;IF(AND(C55=$Q$10,D55=$T$6),A55,"")&amp;" "&amp;IF(AND(C56=$Q$10,D56=$T$6),A56,"")&amp;" "&amp;IF(AND(C57=$Q$10,D57=$T$6),A57,"")&amp;" "&amp;IF(AND(C58=$Q$10,D58=$T$6),A58,"")&amp;" "&amp;IF(AND(C59=$Q$10,D59=$T$6),A59,"")&amp;" "&amp;IF(AND(C60=$Q$10,D60=$T$6),A60,"")&amp;" "&amp;IF(AND(C61=$Q$10,D61=$T$6),A61,"")&amp;" "&amp;IF(AND(C62=$Q$10,D62=$T$6),A62,"")&amp;" "&amp;IF(AND(C63=$Q$10,D63=$T$6),A63,"")&amp;" "&amp;IF(AND(C64=$Q$10,D64=$T$6),A64,"")&amp;" "&amp;IF(AND(C65=$Q$10,D65=$T$6),A65,"")&amp;" "&amp;IF(AND(C66=$Q$10,D66=$T$6),A66,"")&amp;" "&amp;IF(AND(C67=$Q$10,D67=$T$6),A67,"")&amp;" "&amp;IF(AND(C68=$Q$10,D68=$T$6),A68,"")&amp;" "&amp;IF(AND(C69=$Q$10,D69=$T$6),A69,"")&amp;" "&amp;IF(AND(C70=$Q$10,D70=$T$6),A70,"")&amp;" "&amp;IF(AND(C71=$Q$10,D71=$T$6),A71,"")&amp;" "&amp;IF(AND(C72=$Q$10,D72=$T$6),A72,"")&amp;" "&amp;IF(AND(C73=$Q$10,D73=$T$6),A73,"")&amp;" "&amp;IF(AND(C74=$Q$10,D74=$T$6),A74,"")&amp;" "&amp;IF(AND(C75=$Q$10,D75=$T$6),A75,"")</f>
        <v xml:space="preserve">                                                    R5GIP           R1GTS     </v>
      </c>
      <c r="L10" s="444" t="str">
        <f>IF(AND(C7=$Q$10,D7=$U$6),A7,"")&amp;" "&amp;IF(AND(C8=$Q$10,D8=$U$6),A8,"")&amp;" "&amp;IF(AND(C9=$Q$10,D9=$U$6),A9,"")&amp;" "&amp;IF(AND(C10=$Q$10,D10=$U$6),A10,"")&amp;" "&amp;IF(AND(C11=$Q$10,D11=$U$6),A11,"")&amp;" "&amp;IF(AND(C12=$Q$10,D12=$U$6),A12,"")&amp;" "&amp;IF(AND(C13=$Q$10,D13=$U$6),A13,"")&amp;" "&amp;IF(AND(C14=$Q$10,D14=$U$6),A14,"")&amp;" "&amp;IF(AND(C15=$Q$10,D15=$U$6),A15,"")&amp;" "&amp;IF(AND(C16=$Q$10,D16=$U$6),A16,"")&amp;" "&amp;IF(AND(C17=$Q$10,D17=$U$6),A17,"")&amp;" "&amp;IF(AND(C18=$Q$10,D18=$U$6),A18,"")&amp;" "&amp;IF(AND(C19=$Q$10,D19=$U$6),A19,"")&amp;" "&amp;IF(AND(C20=$Q$10,D20=$U$6),A20,"")&amp;" "&amp;IF(AND(C21=$Q$10,D21=$U$6),A21,"")&amp;" "&amp;IF(AND(C22=$Q$10,D22=$U$6),A22,"")&amp;" "&amp;IF(AND(C23=$Q$10,D23=$U$6),A23,"")&amp;" "&amp;IF(AND(C24=$Q$10,D24=$U$6),A24,"")&amp;" "&amp;IF(AND(C25=$Q$10,D25=$U$6),A25,"")&amp;" "&amp;IF(AND(C26=$Q$10,D26=$U$6),A26,"")&amp;" "&amp;IF(AND(C27=$Q$10,D27=$U$6),A27,"")&amp;" "&amp;IF(AND(C28=$Q$10,D28=$U$6),A28,"")&amp;" "&amp;IF(AND(C29=$Q$10,D29=$U$6),A29,"")&amp;" "&amp;IF(AND(C30=$Q$10,D30=$U$6),A30,"")&amp;" "&amp;IF(AND(C31=$Q$10,D31=$U$6),A31,"")&amp;" "&amp;IF(AND(C32=$Q$10,D32=$U$6),A32,"")&amp;" "&amp;IF(AND(C33=$Q$10,D33=$U$6),A33,"")&amp;" "&amp;IF(AND(C34=$Q$10,D34=$U$6),A34,"")&amp;" "&amp;IF(AND(C35=$Q$10,D35=$U$6),A35,"")&amp;" "&amp;IF(AND(C36=$Q$10,D36=$U$6),A36,"")&amp;" "&amp;IF(AND(C37=$Q$10,D37=$U$6),A37,"")&amp;" "&amp;IF(AND(C38=$Q$10,D38=$U$6),A38,"")&amp;" "&amp;IF(AND(C39=$Q$10,D39=$U$6),A39,"")&amp;" "&amp;IF(AND(C40=$Q$10,D40=$U$6),A40,"")&amp;" "&amp;IF(AND(C41=$Q$10,D41=$U$6),A41,"")&amp;" "&amp;IF(AND(C42=$Q$10,D42=$U$6),A42,"")&amp;" "&amp;IF(AND(C43=$Q$10,D43=$U$6),A43,"")&amp;" "&amp;IF(AND(C44=$Q$10,D44=$U$6),A44,"")&amp;" "&amp;IF(AND(C45=$Q$10,D45=$U$6),A45,"")&amp;" "&amp;IF(AND(C46=$Q$10,D46=$U$6),A46,"")&amp;" "&amp;IF(AND(C47=$Q$10,D47=$U$6),A47,"")&amp;" "&amp;IF(AND(C48=$Q$10,D48=$U$6),A48,"")&amp;" "&amp;IF(AND(C49=$Q$10,D49=$U$6),A49,"")&amp;" "&amp;IF(AND(C50=$Q$10,D50=$U$6),A50,"")&amp;" "&amp;IF(AND(C51=$Q$10,D51=$U$6),A51,"")&amp;" "&amp;IF(AND(C52=$Q$10,D52=$U$6),A52,"")&amp;" "&amp;IF(AND(C53=$Q$10,D53=$U$6),A53,"")&amp;" "&amp;IF(AND(C54=$Q$10,D54=$U$6),A54,"")&amp;" "&amp;IF(AND(C55=$Q$10,D55=$U$6),A55,"")&amp;" "&amp;IF(AND(C56=$Q$10,D56=$U$6),A56,"")&amp;" "&amp;IF(AND(C57=$Q$10,D57=$U$6),A57,"")&amp;" "&amp;IF(AND(C58=$Q$10,D58=$U$6),A58,"")&amp;" "&amp;IF(AND(C59=$Q$10,D59=$U$6),A59,"")&amp;" "&amp;IF(AND(C60=$Q$10,D60=$U$6),A60,"")&amp;" "&amp;IF(AND(C61=$Q$10,D61=$U$6),A61,"")&amp;" "&amp;IF(AND(C62=$Q$10,D62=$U$6),A62,"")&amp;" "&amp;IF(AND(C63=$Q$10,D63=$U$6),A63,"")&amp;" "&amp;IF(AND(C64=$Q$10,D64=$U$6),A64,"")&amp;" "&amp;IF(AND(C65=$Q$10,D65=$U$6),A65,"")&amp;" "&amp;IF(AND(C66=$Q$10,D66=$U$6),A66,"")&amp;" "&amp;IF(AND(C67=$Q$10,D67=$U$6),A67,"")&amp;" "&amp;IF(AND(C68=$Q$10,D68=$U$6),A68,"")&amp;" "&amp;IF(AND(C69=$Q$10,D69=$U$6),A69,"")&amp;" "&amp;IF(AND(C70=$Q$10,D70=$U$6),A70,"")&amp;" "&amp;IF(AND(C71=$Q$10,D71=$U$6),A71,"")&amp;" "&amp;IF(AND(C72=$Q$10,D72=$U$6),A72,"")&amp;" "&amp;IF(AND(C73=$Q$10,D73=$U$6),A73,"")&amp;" "&amp;IF(AND(C74=$Q$10,D74=$U$6),A74,"")&amp;" "&amp;IF(AND(C75=$Q$10,D75=$U$6),A75,"")</f>
        <v xml:space="preserve">          R2FI                    R3GCT    R1GI  R2SM                  R7GIP              </v>
      </c>
      <c r="M10" s="445" t="str">
        <f>IF(AND(C7=$Q$10,D7=$V$6),A7,"")&amp;" "&amp;IF(AND(C8=$Q$10,D8=$V$6),A8,"")&amp;" "&amp;IF(AND(C9=$Q$10,D9=$V$6),A9,"")&amp;" "&amp;IF(AND(C10=$Q$10,D10=$V$6),A10,"")&amp;" "&amp;IF(AND(C11=$Q$10,D11=$V$6),A11,"")&amp;" "&amp;IF(AND(C12=$Q$10,D12=$V$6),A12,"")&amp;" "&amp;IF(AND(C13=$Q$10,D13=$V$6),A13,"")&amp;" "&amp;IF(AND(C14=$Q$10,D14=$V$6),A14,"")&amp;" "&amp;IF(AND(C15=$Q$10,D15=$V$6),A15,"")&amp;" "&amp;IF(AND(C16=$Q$10,D16=$V$6),A16,"")&amp;" "&amp;IF(AND(C17=$Q$10,D17=$V$6),A17,"")&amp;" "&amp;IF(AND(C18=$Q$10,D18=$V$6),A18,"")&amp;" "&amp;IF(AND(C19=$Q$10,D19=$V$6),A19,"")&amp;" "&amp;IF(AND(C20=$Q$10,D20=$V$6),A20,"")&amp;" "&amp;IF(AND(C21=$Q$10,D21=$V$6),A21,"")&amp;" "&amp;IF(AND(C22=$Q$10,D22=$V$6),A22,"")&amp;" "&amp;IF(AND(C23=$Q$10,D23=$V$6),A23,"")&amp;" "&amp;IF(AND(C24=$Q$10,D24=$V$6),A24,"")&amp;" "&amp;IF(AND(C25=$Q$10,D25=$V$6),A25,"")&amp;" "&amp;IF(AND(C26=$Q$10,D26=$V$6),A26,"")&amp;" "&amp;IF(AND(C27=$Q$10,D27=$V$6),A27,"")&amp;" "&amp;IF(AND(C28=$Q$10,D28=$V$6),A28,"")&amp;" "&amp;IF(AND(C29=$Q$10,D29=$V$6),A29,"")&amp;" "&amp;IF(AND(C30=$Q$10,D30=$V$6),A30,"")&amp;" "&amp;IF(AND(C31=$Q$10,D31=$V$6),A31,"")&amp;" "&amp;IF(AND(C32=$Q$10,D32=$V$6),A32,"")&amp;" "&amp;IF(AND(C33=$Q$10,D33=$V$6),A33,"")&amp;" "&amp;IF(AND(C34=$Q$10,D34=$V$6),A34,"")&amp;" "&amp;IF(AND(C35=$Q$10,D35=$V$6),A35,"")&amp;" "&amp;IF(AND(C36=$Q$10,D36=$V$6),A36,"")&amp;" "&amp;IF(AND(C37=$Q$10,D37=$V$6),A37,"")&amp;" "&amp;IF(AND(C38=$Q$10,D38=$V$6),A38,"")&amp;" "&amp;IF(AND(C39=$Q$10,D39=$V$6),A39,"")&amp;" "&amp;IF(AND(C40=$Q$10,D40=$V$6),A40,"")&amp;" "&amp;IF(AND(C41=$Q$10,D41=$V$6),A41,"")&amp;" "&amp;IF(AND(C42=$Q$10,D42=$V$6),A42,"")&amp;" "&amp;IF(AND(C43=$Q$10,D43=$V$6),A43,"")&amp;" "&amp;IF(AND(C44=$Q$10,D44=$V$6),A44,"")&amp;" "&amp;IF(AND(C45=$Q$10,D45=$V$6),A45,"")&amp;" "&amp;IF(AND(C46=$Q$10,D46=$V$6),A46,"")&amp;" "&amp;IF(AND(C47=$Q$10,D47=$V$6),A47,"")&amp;" "&amp;IF(AND(C48=$Q$10,D48=$V$6),A48,"")&amp;" "&amp;IF(AND(C49=$Q$10,D49=$V$6),A49,"")&amp;" "&amp;IF(AND(C50=$Q$10,D50=$V$6),A50,"")&amp;" "&amp;IF(AND(C51=$Q$10,D51=$V$6),A51,"")&amp;" "&amp;IF(AND(C52=$Q$10,D52=$V$6),A52,"")&amp;" "&amp;IF(AND(C53=$Q$10,D53=$V$6),A53,"")&amp;" "&amp;IF(AND(C54=$Q$10,D54=$V$6),A54,"")&amp;" "&amp;IF(AND(C55=$Q$10,D55=$V$6),A55,"")&amp;" "&amp;IF(AND(C56=$Q$10,D56=$V$6),A56,"")&amp;" "&amp;IF(AND(C57=$Q$10,D57=$V$6),A57,"")&amp;" "&amp;IF(AND(C58=$Q$10,D58=$V$6),A58,"")&amp;" "&amp;IF(AND(C59=$Q$10,D59=$V$6),A59,"")&amp;" "&amp;IF(AND(C60=$Q$10,D60=$V$6),A60,"")&amp;" "&amp;IF(AND(C61=$Q$10,D61=$V$6),A61,"")&amp;" "&amp;IF(AND(C62=$Q$10,D62=$V$6),A62,"")&amp;" "&amp;IF(AND(C63=$Q$10,D63=$V$6),A63,"")&amp;" "&amp;IF(AND(C64=$Q$10,D64=$V$6),A64,"")&amp;" "&amp;IF(AND(C65=$Q$10,D65=$V$6),A65,"")&amp;" "&amp;IF(AND(C66=$Q$10,D66=$V$6),A66,"")&amp;" "&amp;IF(AND(C67=$Q$10,D67=$V$6),A67,"")&amp;" "&amp;IF(AND(C68=$Q$10,D68=$V$6),A68,"")&amp;" "&amp;IF(AND(C69=$Q$10,D69=$V$6),A69,"")&amp;" "&amp;IF(AND(C70=$Q$10,D70=$V$6),A70,"")&amp;" "&amp;IF(AND(C71=$Q$10,D71=$V$6),A71,"")&amp;" "&amp;IF(AND(C72=$Q$10,D72=$V$6),A72,"")&amp;" "&amp;IF(AND(C73=$Q$10,D73=$V$6),A73,"")&amp;" "&amp;IF(AND(C74=$Q$10,D74=$V$6),A74,"")&amp;" "&amp;IF(AND(C75=$Q$10,D75=$V$6),A75,"")</f>
        <v xml:space="preserve">                                                                    </v>
      </c>
      <c r="N10" s="219"/>
      <c r="O10" s="658"/>
      <c r="P10" s="222">
        <v>0.4</v>
      </c>
      <c r="Q10" s="457" t="s">
        <v>264</v>
      </c>
      <c r="R10" s="462" t="s">
        <v>280</v>
      </c>
      <c r="S10" s="461" t="s">
        <v>75</v>
      </c>
      <c r="T10" s="461" t="s">
        <v>75</v>
      </c>
      <c r="U10" s="459" t="s">
        <v>278</v>
      </c>
      <c r="V10" s="460" t="s">
        <v>279</v>
      </c>
      <c r="Y10" s="208"/>
      <c r="Z10" s="208"/>
      <c r="AA10" s="215"/>
      <c r="AB10" s="225"/>
      <c r="AC10" s="226"/>
      <c r="AD10" s="223"/>
      <c r="AE10" s="223"/>
      <c r="AF10" s="223"/>
      <c r="AG10" s="227"/>
      <c r="AH10" s="223"/>
      <c r="AI10" s="215"/>
      <c r="AJ10" s="215"/>
    </row>
    <row r="11" spans="1:36" ht="179.1" customHeight="1" thickBot="1" x14ac:dyDescent="0.25">
      <c r="A11" s="216" t="str">
        <f>TEXT('3 PROBABIL E IMPACTO INHERENTE'!A11,)</f>
        <v>R6AJ</v>
      </c>
      <c r="B11" s="217" t="str">
        <f>'3 PROBABIL E IMPACTO INHERENTE'!B11</f>
        <v>Posibilidad de afectación reputacional por una queja de un grupo de valor debido a fallas en la calidad en la prestación del servicio  de atención en el programa Distrital de Justicia Juvenil Restaurativa</v>
      </c>
      <c r="C11" s="218" t="str">
        <f>+'3 PROBABIL E IMPACTO INHERENTE'!F11</f>
        <v>Muy Alta</v>
      </c>
      <c r="D11" s="218" t="str">
        <f>+'3 PROBABIL E IMPACTO INHERENTE'!N11</f>
        <v>Mayor</v>
      </c>
      <c r="E11" s="217" t="str">
        <f t="shared" si="0"/>
        <v>Alto</v>
      </c>
      <c r="F11" s="219"/>
      <c r="G11" s="657"/>
      <c r="H11" s="455" t="s">
        <v>262</v>
      </c>
      <c r="I11" s="448" t="str">
        <f>+IF(AND(C7=$Q$11,D7=$R$6),A7,"")&amp;" "&amp;IF(AND(C8=$Q$11,D8=$R$6),A8,"")&amp;" "&amp;IF(AND(C9=$Q$11,D9=$R$6),A9,"")&amp;" "&amp;IF(AND(C10=$Q$11,D10=$R$6),A10,"")&amp;" "&amp;IF(AND(C11=$Q$11,D11=$R$6),A11,"")&amp;" "&amp;IF(AND(C12=$Q$11,D12=$R$6),A12,"")&amp;" "&amp;IF(AND(C13=$Q$11,D13=$R$6),A13,"")&amp;" "&amp;IF(AND(C14=$Q$11,D14=$R$6),A14,"")&amp;" "&amp;IF(AND(C15=$Q$11,D15=$R$6),A15,"")&amp;" "&amp;IF(AND(C16=$Q$11,D16=$R$6),A16,"")&amp;" "&amp;IF(AND(C17=$Q$11,D17=$R$6),A17,"")&amp;" "&amp;IF(AND(C18=$Q$11,D18=$R$6),A18,"")&amp;" "&amp;IF(AND(C19=$Q$11,D19=$R$6),A19,"")&amp;" "&amp;IF(AND(C20=$Q$11,D20=$R$6),A20,"")&amp;" "&amp;IF(AND(C21=$Q$11,D21=$R$6),A21,"")&amp;" "&amp;IF(AND(C22=$Q$11,D22=$R$6),A22,"")&amp;" "&amp;IF(AND(C23=$Q$11,D23=$R$6),A23,"")&amp;" "&amp;IF(AND(C24=$Q$11,D24=$R$6),A24,"")&amp;" "&amp;IF(AND(C25=$Q$11,D25=$R$6),A25,"")&amp;" "&amp;IF(AND(C26=$Q$11,D26=$R$6),A26,"")&amp;" "&amp;IF(AND(C27=$Q$11,D27=$R$6),A27,"")&amp;" "&amp;IF(AND(C28=$Q$11,D28=$R$6),A28,"")&amp;" "&amp;IF(AND(C29=$Q$11,D29=$R$6),A29,"")&amp;" "&amp;IF(AND(C30=$Q$11,D30=$R$6),A30,"")&amp;" "&amp;IF(AND(C31=$Q$11,D31=$R$6),A31,"")&amp;" "&amp;IF(AND(C32=$Q$11,D32=$R$6),A32,"")&amp;" "&amp;IF(AND(C33=$Q$11,D33=$R$6),A33,"")&amp;" "&amp;IF(AND(C34=$Q$11,D34=$R$6),A34,"")&amp;" "&amp;IF(AND(C35=$Q$11,D35=$R$6),A35,"")&amp;" "&amp;IF(AND(C36=$Q$11,D36=$R$6),A36,"")&amp;" "&amp;IF(AND(C37=$Q$11,D37=$R$6),A37,"")&amp;" "&amp;IF(AND(C38=$Q$11,D38=$R$6),A38,"")&amp;" "&amp;IF(AND(C39=$Q$11,D39=$R$6),A39,"")&amp;" "&amp;IF(AND(C40=$Q$11,D40=$R$6),A40,"")&amp;" "&amp;IF(AND(C41=$Q$11,D41=$R$6),A41,"")&amp;" "&amp;IF(AND(C42=$Q$11,D42=$R$6),A42,"")&amp;" "&amp;IF(AND(C43=$Q$11,D43=$R$6),A43,"")&amp;" "&amp;IF(AND(C44=$Q$11,D44=$R$6),A44,"")&amp;" "&amp;IF(AND(C45=$Q$11,D45=$R$6),A45,"")&amp;" "&amp;IF(AND(C46=$Q$11,D46=$R$6),A46,"")&amp;" "&amp;IF(AND(C47=$Q$11,D47=$R$6),A47,"")&amp;" "&amp;IF(AND(C48=$Q$11,D48=$R$6),A48,"")&amp;" "&amp;IF(AND(C49=$Q$11,D49=$R$6),A49,"")&amp;" "&amp;IF(AND(C50=$Q$11,D50=$R$6),A50,"")&amp;" "&amp;IF(AND(C51=$Q$11,D51=$R$6),A51,"")&amp;" "&amp;IF(AND(C52=$Q$11,D52=$R$6),A52,"")&amp;" "&amp;IF(AND(C53=$Q$11,D53=$R$6),A53,"")&amp;" "&amp;IF(AND(C54=$Q$11,D54=$R$6),A54,"")&amp;" "&amp;IF(AND(C55=$Q$11,D55=$R$6),A55,"")&amp;" "&amp;IF(AND(C56=$Q$11,D56=$R$6),A56,"")&amp;" "&amp;IF(AND(C57=$Q$11,D57=$R$6),A57,"")&amp;" "&amp;IF(AND(C58=$Q$11,D58=$R$6),A58,"")&amp;" "&amp;IF(AND(C59=$Q$11,D59=$R$6),A59,"")&amp;" "&amp;IF(AND(C60=$Q$11,D60=$R$6),A60,"")&amp;" "&amp;IF(AND(C61=$Q$11,D61=$R$6),A61,"")&amp;" "&amp;IF(AND(C62=$Q$11,D62=$R$6),A62,"")&amp;" "&amp;IF(AND(C63=$Q$11,D63=$R$6),A63,"")&amp;" "&amp;IF(AND(C64=$Q$11,D64=$R$6),A64,"")&amp;" "&amp;IF(AND(C65=$Q$11,D65=$R$6),A65,"")&amp;" "&amp;IF(AND(C66=$Q$11,D66=$R$6),A66,"")&amp;" "&amp;IF(AND(C67=$Q$11,D67=$R$6),A67,"")&amp;" "&amp;IF(AND(C68=$Q$11,D68=$R$6),A68,"")&amp;" "&amp;IF(AND(C69=$Q$11,D69=$R$6),A69,"")&amp;" "&amp;IF(AND(C70=$Q$11,D70=$R$6),A70,"")&amp;" "&amp;IF(AND(C71=$Q$11,D71=$R$6),A71,"")&amp;" "&amp;IF(AND(C72=$Q$11,D72=$R$6),A72,"")&amp;" "&amp;IF(AND(C73=$Q$11,D73=$R$6),A73,"")&amp;" "&amp;IF(AND(C74=$Q$11,D74=$R$6),A74,"")&amp;" "&amp;IF(AND(C75=$Q$11,D75=$R$6),A75,"")</f>
        <v xml:space="preserve">                                                                    </v>
      </c>
      <c r="J11" s="448" t="str">
        <f>IF(AND(C7=$Q$11,D7=$S$6),A7,"")&amp;" "&amp;IF(AND(C8=$Q$11,D8=$S$6),A8,"")&amp;" "&amp;IF(AND(C9=$Q$11,D9=$S$6),A9,"")&amp;" "&amp;IF(AND(C10=$Q$11,D10=$S$6),A10,"")&amp;" "&amp;IF(AND(C11=$Q$11,D11=$S$6),A11,"")&amp;" "&amp;IF(AND(C12=$Q$11,D12=$S$6),A12,"")&amp;" "&amp;IF(AND(C13=$Q$11,D13=$S$6),A13,"")&amp;" "&amp;IF(AND(C14=$Q$11,D14=$S$6),A14,"")&amp;" "&amp;IF(AND(C15=$Q$11,D15=$S$6),A15,"")&amp;" "&amp;IF(AND(C16=$Q$11,D16=$S$6),A16,"")&amp;" "&amp;IF(AND(C17=$Q$11,D17=$S$6),A17,"")&amp;" "&amp;IF(AND(C18=$Q$11,D18=$S$6),A18,"")&amp;" "&amp;IF(AND(C19=$Q$11,D19=$S$6),A19,"")&amp;" "&amp;IF(AND(C20=$Q$11,D20=$S$6),A20,"")&amp;" "&amp;IF(AND(C21=$Q$11,D21=$S$6),A21,"")&amp;" "&amp;IF(AND(C22=$Q$11,D22=$S$6),A22,"")&amp;" "&amp;IF(AND(C23=$Q$11,D23=$S$6),A23,"")&amp;" "&amp;IF(AND(C24=$Q$11,D24=$S$6),A24,"")&amp;" "&amp;IF(AND(C25=$Q$11,D25=$S$6),A25,"")&amp;" "&amp;IF(AND(C26=$Q$11,D26=$S$6),A26,"")&amp;" "&amp;IF(AND(C27=$Q$11,D27=$S$6),A27,"")&amp;" "&amp;IF(AND(C28=$Q$11,D28=$S$6),A28,"")&amp;" "&amp;IF(AND(C29=$Q$11,D29=$S$6),A29,"")&amp;" "&amp;IF(AND(C30=$Q$11,D30=$S$6),A30,"")&amp;" "&amp;IF(AND(C31=$Q$11,D31=$S$6),A31,"")&amp;" "&amp;IF(AND(C32=$Q$11,D32=$S$6),A32,"")&amp;" "&amp;IF(AND(C33=$Q$11,D33=$S$6),A33,"")&amp;" "&amp;IF(AND(C34=$Q$11,D34=$S$6),A34,"")&amp;" "&amp;IF(AND(C35=$Q$11,D35=$S$6),A35,"")&amp;" "&amp;IF(AND(C36=$Q$11,D36=$S$6),A36,"")&amp;" "&amp;IF(AND(C37=$Q$11,D37=$S$6),A37,"")&amp;" "&amp;IF(AND(C38=$Q$11,D38=$S$6),A38,"")&amp;" "&amp;IF(AND(C39=$Q$11,D39=$S$6),A39,"")&amp;" "&amp;IF(AND(C40=$Q$11,D40=$S$6),A40,"")&amp;" "&amp;IF(AND(C41=$Q$11,D41=$S$6),A41,"")&amp;" "&amp;IF(AND(C42=$Q$11,D42=$S$6),A42,"")&amp;" "&amp;IF(AND(C43=$Q$11,D43=$S$6),A43,"")&amp;" "&amp;IF(AND(C44=$Q$11,D44=$S$6),A44,"")&amp;" "&amp;IF(AND(C45=$Q$11,D45=$S$6),A45,"")&amp;" "&amp;IF(AND(C46=$Q$11,D46=$S$6),A46,"")&amp;" "&amp;IF(AND(C47=$Q$11,D47=$S$6),A47,"")&amp;" "&amp;IF(AND(C48=$Q$11,D48=$S$6),A48,"")&amp;" "&amp;IF(AND(C49=$Q$11,D49=$S$6),A49,"")&amp;" "&amp;IF(AND(C50=$Q$11,D50=$S$6),A50,"")&amp;" "&amp;IF(AND(C51=$Q$11,D51=$S$6),A51,"")&amp;" "&amp;IF(AND(C52=$Q$11,D52=$S$6),A52,"")&amp;" "&amp;IF(AND(C53=$Q$11,D53=$S$6),A53,"")&amp;" "&amp;IF(AND(C54=$Q$11,D54=$S$6),A54,"")&amp;" "&amp;IF(AND(C55=$Q$11,D55=$S$6),A55,"")&amp;" "&amp;IF(AND(C56=$Q$11,D56=$S$6),A56,"")&amp;" "&amp;IF(AND(C57=$Q$11,D57=$S$6),A57,"")&amp;" "&amp;IF(AND(C58=$Q$11,D58=$S$6),A58,"")&amp;" "&amp;IF(AND(C59=$Q$11,D59=$S$6),A59,"")&amp;" "&amp;IF(AND(C60=$Q$11,D60=$S$6),A60,"")&amp;" "&amp;IF(AND(C61=$Q$11,D61=$S$6),A61,"")&amp;" "&amp;IF(AND(C62=$Q$11,D62=$S$6),A62,"")&amp;" "&amp;IF(AND(C63=$Q$11,D63=$S$6),A63,"")&amp;" "&amp;IF(AND(C64=$Q$11,D64=$S$6),A64,"")&amp;" "&amp;IF(AND(C65=$Q$11,D65=$S$6),A65,"")&amp;" "&amp;IF(AND(C66=$Q$11,D66=$S$6),A66,"")&amp;" "&amp;IF(AND(C67=$Q$11,D67=$S$6),A67,"")&amp;" "&amp;IF(AND(C68=$Q$11,D68=$S$6),A68,"")&amp;" "&amp;IF(AND(C69=$Q$11,D69=$S$6),A69,"")&amp;" "&amp;IF(AND(C70=$Q$11,D70=$S$6),A70,"")&amp;" "&amp;IF(AND(C71=$Q$11,D71=$S$6),A71,"")&amp;" "&amp;IF(AND(C72=$Q$11,D72=$S$6),A72,"")&amp;" "&amp;IF(AND(C73=$Q$11,D73=$S$6),A73,"")&amp;" "&amp;IF(AND(C74=$Q$11,D74=$S$6),A74,"")&amp;" "&amp;IF(AND(C75=$Q$11,D75=$S$6),A75,"")</f>
        <v xml:space="preserve">                                                                    </v>
      </c>
      <c r="K11" s="449" t="str">
        <f>IF(AND(C7=$Q$11,D7=$T$6),A7,"")&amp;" "&amp;IF(AND(C8=$Q$11,D8=$T$6),A8,"")&amp;" "&amp;IF(AND(C9=$Q$11,D9=$T$6),A9,"")&amp;" "&amp;IF(AND(C10=$Q$11,D10=$T$6),A10,"")&amp;" "&amp;IF(AND(C11=$Q$11,D11=$T$6),A11,"")&amp;" "&amp;IF(AND(C12=$Q$11,D12=$T$6),A12,"")&amp;" "&amp;IF(AND(C13=$Q$11,D13=$T$6),A13,"")&amp;" "&amp;IF(AND(C14=$Q$11,D14=$T$6),A14,"")&amp;" "&amp;IF(AND(C15=$Q$11,D15=$T$6),A15,"")&amp;" "&amp;IF(AND(C16=$Q$11,D16=$T$6),A16,"")&amp;" "&amp;IF(AND(C17=$Q$11,D17=$T$6),A17,"")&amp;" "&amp;IF(AND(C18=$Q$11,D18=$T$6),A18,"")&amp;" "&amp;IF(AND(C19=$Q$11,D19=$T$6),A19,"")&amp;" "&amp;IF(AND(C20=$Q$11,D20=$T$6),A20,"")&amp;" "&amp;IF(AND(C21=$Q$11,D21=$T$6),A21,"")&amp;" "&amp;IF(AND(C22=$Q$11,D22=$T$6),A22,"")&amp;" "&amp;IF(AND(C23=$Q$11,D23=$T$6),A23,"")&amp;" "&amp;IF(AND(C24=$Q$11,D24=$T$6),A24,"")&amp;" "&amp;IF(AND(C25=$Q$11,D25=$T$6),A25,"")&amp;" "&amp;IF(AND(C26=$Q$11,D26=$T$6),A26,"")&amp;" "&amp;IF(AND(C27=$Q$11,D27=$T$6),A27,"")&amp;" "&amp;IF(AND(C28=$Q$11,D28=$T$6),A28,"")&amp;" "&amp;IF(AND(C29=$Q$11,D29=$T$6),A29,"")&amp;" "&amp;IF(AND(C30=$Q$11,D30=$T$6),A30,"")&amp;" "&amp;IF(AND(C31=$Q$11,D31=$T$6),A31,"")&amp;" "&amp;IF(AND(C32=$Q$11,D32=$T$6),A32,"")&amp;" "&amp;IF(AND(C33=$Q$11,D33=$T$6),A33,"")&amp;" "&amp;IF(AND(C34=$Q$11,D34=$T$6),A34,"")&amp;" "&amp;IF(AND(C35=$Q$11,D35=$T$6),A35,"")&amp;" "&amp;IF(AND(C36=$Q$11,D36=$T$6),A36,"")&amp;" "&amp;IF(AND(C37=$Q$11,D37=$T$6),A37,"")&amp;" "&amp;IF(AND(C38=$Q$11,D38=$T$6),A38,"")&amp;" "&amp;IF(AND(C39=$Q$11,D39=$T$6),A39,"")&amp;" "&amp;IF(AND(C40=$Q$11,D40=$T$6),A40,"")&amp;" "&amp;IF(AND(C41=$Q$11,D41=$T$6),A41,"")&amp;" "&amp;IF(AND(C42=$Q$11,D42=$T$6),A42,"")&amp;" "&amp;IF(AND(C43=$Q$11,D43=$T$6),A43,"")&amp;" "&amp;IF(AND(C44=$Q$11,D44=$T$6),A44,"")&amp;" "&amp;IF(AND(C45=$Q$11,D45=$T$6),A45,"")&amp;" "&amp;IF(AND(C46=$Q$11,D46=$T$6),A46,"")&amp;" "&amp;IF(AND(C47=$Q$11,D47=$T$6),A47,"")&amp;" "&amp;IF(AND(C48=$Q$11,D48=$T$6),A48,"")&amp;" "&amp;IF(AND(C49=$Q$11,D49=$T$6),A49,"")&amp;" "&amp;IF(AND(C50=$Q$11,D50=$T$6),A50,"")&amp;" "&amp;IF(AND(C51=$Q$11,D51=$T$6),A51,"")&amp;" "&amp;IF(AND(C52=$Q$11,D52=$T$6),A52,"")&amp;" "&amp;IF(AND(C53=$Q$11,D53=$T$6),A53,"")&amp;" "&amp;IF(AND(C54=$Q$11,D54=$T$6),A54,"")&amp;" "&amp;IF(AND(C55=$Q$11,D55=$T$6),A55,"")&amp;" "&amp;IF(AND(C56=$Q$11,D56=$T$6),A56,"")&amp;" "&amp;IF(AND(C57=$Q$11,D57=$T$6),A57,"")&amp;" "&amp;IF(AND(C58=$Q$11,D58=$T$6),A58,"")&amp;" "&amp;IF(AND(C59=$Q$11,D59=$T$6),A59,"")&amp;" "&amp;IF(AND(C60=$Q$11,D60=$T$6),A60,"")&amp;" "&amp;IF(AND(C61=$Q$11,D61=$T$6),A61,"")&amp;" "&amp;IF(AND(C62=$Q$11,D62=$T$6),A62,"")&amp;" "&amp;IF(AND(C63=$Q$11,D63=$T$6),A63,"")&amp;" "&amp;IF(AND(C64=$Q$11,D64=$T$6),A64,"")&amp;" "&amp;IF(AND(C65=$Q$11,D65=$T$6),A65,"")&amp;" "&amp;IF(AND(C66=$Q$11,D66=$T$6),A66,"")&amp;" "&amp;IF(AND(C67=$Q$11,D67=$T$6),A67,"")&amp;" "&amp;IF(AND(C68=$Q$11,D68=$T$6),A68,"")&amp;" "&amp;IF(AND(C69=$Q$11,D69=$T$6),A69,"")&amp;" "&amp;IF(AND(C70=$Q$11,D70=$T$6),A70,"")&amp;" "&amp;IF(AND(C71=$Q$11,D71=$T$6),A71,"")&amp;" "&amp;IF(AND(C72=$Q$11,D72=$T$6),A72,"")&amp;" "&amp;IF(AND(C73=$Q$11,D73=$T$6),A73,"")&amp;" "&amp;IF(AND(C74=$Q$11,D74=$T$6),A74,"")&amp;" "&amp;IF(AND(C75=$Q$11,D75=$T$6),A75,"")</f>
        <v xml:space="preserve">                                        R4GH                        R2GTS    </v>
      </c>
      <c r="L11" s="450" t="str">
        <f>IF(AND(C7=$Q$11,D7=$U$6),A7,"")&amp;" "&amp;IF(AND(C8=$Q$11,D8=$U$6),A8,"")&amp;" "&amp;IF(AND(C9=$Q$11,D9=$U$6),A9,"")&amp;" "&amp;IF(AND(C10=$Q$11,D10=$U$6),A10,"")&amp;" "&amp;IF(AND(C11=$Q$11,D11=$U$6),A11,"")&amp;" "&amp;IF(AND(C12=$Q$11,D12=$U$6),A12,"")&amp;" "&amp;IF(AND(C13=$Q$11,D13=$U$6),A13,"")&amp;" "&amp;IF(AND(C14=$Q$11,D14=$U$6),A14,"")&amp;" "&amp;IF(AND(C15=$Q$11,D15=$U$6),A15,"")&amp;" "&amp;IF(AND(C16=$Q$11,D16=$U$6),A16,"")&amp;" "&amp;IF(AND(C17=$Q$11,D17=$U$6),A17,"")&amp;" "&amp;IF(AND(C18=$Q$11,D18=$U$6),A18,"")&amp;" "&amp;IF(AND(C19=$Q$11,D19=$U$6),A19,"")&amp;" "&amp;IF(AND(C20=$Q$11,D20=$U$6),A20,"")&amp;" "&amp;IF(AND(C21=$Q$11,D21=$U$6),A21,"")&amp;" "&amp;IF(AND(C22=$Q$11,D22=$U$6),A22,"")&amp;" "&amp;IF(AND(C23=$Q$11,D23=$U$6),A23,"")&amp;" "&amp;IF(AND(C24=$Q$11,D24=$U$6),A24,"")&amp;" "&amp;IF(AND(C25=$Q$11,D25=$U$6),A25,"")&amp;" "&amp;IF(AND(C26=$Q$11,D26=$U$6),A26,"")&amp;" "&amp;IF(AND(C27=$Q$11,D27=$U$6),A27,"")&amp;" "&amp;IF(AND(C28=$Q$11,D28=$U$6),A28,"")&amp;" "&amp;IF(AND(C29=$Q$11,D29=$U$6),A29,"")&amp;" "&amp;IF(AND(C30=$Q$11,D30=$U$6),A30,"")&amp;" "&amp;IF(AND(C31=$Q$11,D31=$U$6),A31,"")&amp;" "&amp;IF(AND(C32=$Q$11,D32=$U$6),A32,"")&amp;" "&amp;IF(AND(C33=$Q$11,D33=$U$6),A33,"")&amp;" "&amp;IF(AND(C34=$Q$11,D34=$U$6),A34,"")&amp;" "&amp;IF(AND(C35=$Q$11,D35=$U$6),A35,"")&amp;" "&amp;IF(AND(C36=$Q$11,D36=$U$6),A36,"")&amp;" "&amp;IF(AND(C37=$Q$11,D37=$U$6),A37,"")&amp;" "&amp;IF(AND(C38=$Q$11,D38=$U$6),A38,"")&amp;" "&amp;IF(AND(C39=$Q$11,D39=$U$6),A39,"")&amp;" "&amp;IF(AND(C40=$Q$11,D40=$U$6),A40,"")&amp;" "&amp;IF(AND(C41=$Q$11,D41=$U$6),A41,"")&amp;" "&amp;IF(AND(C42=$Q$11,D42=$U$6),A42,"")&amp;" "&amp;IF(AND(C43=$Q$11,D43=$U$6),A43,"")&amp;" "&amp;IF(AND(C44=$Q$11,D44=$U$6),A44,"")&amp;" "&amp;IF(AND(C45=$Q$11,D45=$U$6),A45,"")&amp;" "&amp;IF(AND(C46=$Q$11,D46=$U$6),A46,"")&amp;" "&amp;IF(AND(C47=$Q$11,D47=$U$6),A47,"")&amp;" "&amp;IF(AND(C48=$Q$11,D48=$U$6),A48,"")&amp;" "&amp;IF(AND(C49=$Q$11,D49=$U$6),A49,"")&amp;" "&amp;IF(AND(C50=$Q$11,D50=$U$6),A50,"")&amp;" "&amp;IF(AND(C51=$Q$11,D51=$U$6),A51,"")&amp;" "&amp;IF(AND(C52=$Q$11,D52=$U$6),A52,"")&amp;" "&amp;IF(AND(C53=$Q$11,D53=$U$6),A53,"")&amp;" "&amp;IF(AND(C54=$Q$11,D54=$U$6),A54,"")&amp;" "&amp;IF(AND(C55=$Q$11,D55=$U$6),A55,"")&amp;" "&amp;IF(AND(C56=$Q$11,D56=$U$6),A56,"")&amp;" "&amp;IF(AND(C57=$Q$11,D57=$U$6),A57,"")&amp;" "&amp;IF(AND(C58=$Q$11,D58=$U$6),A58,"")&amp;" "&amp;IF(AND(C59=$Q$11,D59=$U$6),A59,"")&amp;" "&amp;IF(AND(C60=$Q$11,D60=$U$6),A60,"")&amp;" "&amp;IF(AND(C61=$Q$11,D61=$U$6),A61,"")&amp;" "&amp;IF(AND(C62=$Q$11,D62=$U$6),A62,"")&amp;" "&amp;IF(AND(C63=$Q$11,D63=$U$6),A63,"")&amp;" "&amp;IF(AND(C64=$Q$11,D64=$U$6),A64,"")&amp;" "&amp;IF(AND(C65=$Q$11,D65=$U$6),A65,"")&amp;" "&amp;IF(AND(C66=$Q$11,D66=$U$6),A66,"")&amp;" "&amp;IF(AND(C67=$Q$11,D67=$U$6),A67,"")&amp;" "&amp;IF(AND(C68=$Q$11,D68=$U$6),A68,"")&amp;" "&amp;IF(AND(C69=$Q$11,D69=$U$6),A69,"")&amp;" "&amp;IF(AND(C70=$Q$11,D70=$U$6),A70,"")&amp;" "&amp;IF(AND(C71=$Q$11,D71=$U$6),A71,"")&amp;" "&amp;IF(AND(C72=$Q$11,D72=$U$6),A72,"")&amp;" "&amp;IF(AND(C73=$Q$11,D73=$U$6),A73,"")&amp;" "&amp;IF(AND(C74=$Q$11,D74=$U$6),A74,"")&amp;" "&amp;IF(AND(C75=$Q$11,D75=$U$6),A75,"")</f>
        <v xml:space="preserve">                                                                    </v>
      </c>
      <c r="M11" s="451" t="str">
        <f>IF(AND(C7=$Q$11,D7=$V$6),A7,"")&amp;" "&amp;IF(AND(C8=$Q$11,D8=$V$6),A8,"")&amp;" "&amp;IF(AND(C9=$Q$11,D9=$V$6),A9,"")&amp;" "&amp;IF(AND(C10=$Q$11,D10=$V$6),A10,"")&amp;" "&amp;IF(AND(C11=$Q$11,D11=$V$6),A11,"")&amp;" "&amp;IF(AND(C12=$Q$11,D12=$V$6),A12,"")&amp;" "&amp;IF(AND(C13=$Q$11,D13=$V$6),A13,"")&amp;" "&amp;IF(AND(C14=$Q$11,D14=$V$6),A14,"")&amp;" "&amp;IF(AND(C15=$Q$11,D15=$V$6),A15,"")&amp;" "&amp;IF(AND(C16=$Q$11,D16=$V$6),A16,"")&amp;" "&amp;IF(AND(C17=$Q$11,D17=$V$6),A17,"")&amp;" "&amp;IF(AND(C18=$Q$11,D18=$V$6),A18,"")&amp;" "&amp;IF(AND(C19=$Q$11,D19=$V$6),A19,"")&amp;" "&amp;IF(AND(C20=$Q$11,D20=$V$6),A20,"")&amp;" "&amp;IF(AND(C21=$Q$11,D21=$V$6),A21,"")&amp;" "&amp;IF(AND(C22=$Q$11,D22=$V$6),A22,"")&amp;" "&amp;IF(AND(C23=$Q$11,D23=$V$6),A23,"")&amp;" "&amp;IF(AND(C24=$Q$11,D24=$V$6),A24,"")&amp;" "&amp;IF(AND(C25=$Q$11,D25=$V$6),A25,"")&amp;" "&amp;IF(AND(C26=$Q$11,D26=$V$6),A26,"")&amp;" "&amp;IF(AND(C27=$Q$11,D27=$V$6),A27,"")&amp;" "&amp;IF(AND(C28=$Q$11,D28=$V$6),A28,"")&amp;" "&amp;IF(AND(C29=$Q$11,D29=$V$6),A29,"")&amp;" "&amp;IF(AND(C30=$Q$11,D30=$V$6),A30,"")&amp;" "&amp;IF(AND(C31=$Q$11,D31=$V$6),A31,"")&amp;" "&amp;IF(AND(C32=$Q$11,D32=$V$6),A32,"")&amp;" "&amp;IF(AND(C33=$Q$11,D33=$V$6),A33,"")&amp;" "&amp;IF(AND(C34=$Q$11,D34=$V$6),A34,"")&amp;" "&amp;IF(AND(C35=$Q$11,D35=$V$6),A35,"")&amp;" "&amp;IF(AND(C36=$Q$11,D36=$V$6),A36,"")&amp;" "&amp;IF(AND(C37=$Q$11,D37=$V$6),A37,"")&amp;" "&amp;IF(AND(C38=$Q$11,D38=$V$6),A38,"")&amp;" "&amp;IF(AND(C39=$Q$11,D39=$V$6),A39,"")&amp;" "&amp;IF(AND(C40=$Q$11,D40=$V$6),A40,"")&amp;" "&amp;IF(AND(C41=$Q$11,D41=$V$6),A41,"")&amp;" "&amp;IF(AND(C42=$Q$11,D42=$V$6),A42,"")&amp;" "&amp;IF(AND(C43=$Q$11,D43=$V$6),A43,"")&amp;" "&amp;IF(AND(C44=$Q$11,D44=$V$6),A44,"")&amp;" "&amp;IF(AND(C45=$Q$11,D45=$V$6),A45,"")&amp;" "&amp;IF(AND(C46=$Q$11,D46=$V$6),A46,"")&amp;" "&amp;IF(AND(C47=$Q$11,D47=$V$6),A47,"")&amp;" "&amp;IF(AND(C48=$Q$11,D48=$V$6),A48,"")&amp;" "&amp;IF(AND(C49=$Q$11,D49=$V$6),A49,"")&amp;" "&amp;IF(AND(C50=$Q$11,D50=$V$6),A50,"")&amp;" "&amp;IF(AND(C51=$Q$11,D51=$V$6),A51,"")&amp;" "&amp;IF(AND(C52=$Q$11,D52=$V$6),A52,"")&amp;" "&amp;IF(AND(C53=$Q$11,D53=$V$6),A53,"")&amp;" "&amp;IF(AND(C54=$Q$11,D54=$V$6),A54,"")&amp;" "&amp;IF(AND(C55=$Q$11,D55=$V$6),A55,"")&amp;" "&amp;IF(AND(C56=$Q$11,D56=$V$6),A56,"")&amp;" "&amp;IF(AND(C57=$Q$11,D57=$V$6),A57,"")&amp;" "&amp;IF(AND(C58=$Q$11,D58=$V$6),A58,"")&amp;" "&amp;IF(AND(C59=$Q$11,D59=$V$6),A59,"")&amp;" "&amp;IF(AND(C60=$Q$11,D60=$V$6),A60,"")&amp;" "&amp;IF(AND(C61=$Q$11,D61=$V$6),A61,"")&amp;" "&amp;IF(AND(C62=$Q$11,D62=$V$6),A62,"")&amp;" "&amp;IF(AND(C63=$Q$11,D63=$V$6),A63,"")&amp;" "&amp;IF(AND(C64=$Q$11,D64=$V$6),A64,"")&amp;" "&amp;IF(AND(C65=$Q$11,D65=$V$6),A65,"")&amp;" "&amp;IF(AND(C66=$Q$11,D66=$V$6),A66,"")&amp;" "&amp;IF(AND(C67=$Q$11,D67=$V$6),A67,"")&amp;" "&amp;IF(AND(C68=$Q$11,D68=$V$6),A68,"")&amp;" "&amp;IF(AND(C69=$Q$11,D69=$V$6),A69,"")&amp;" "&amp;IF(AND(C70=$Q$11,D70=$V$6),A70,"")&amp;" "&amp;IF(AND(C71=$Q$11,D71=$V$6),A71,"")&amp;" "&amp;IF(AND(C72=$Q$11,D72=$V$6),A72,"")&amp;" "&amp;IF(AND(C73=$Q$11,D73=$V$6),A73,"")&amp;" "&amp;IF(AND(C74=$Q$11,D74=$V$6),A74,"")&amp;" "&amp;IF(AND(C75=$Q$11,D75=$V$6),A75,"")</f>
        <v xml:space="preserve">                                                                    </v>
      </c>
      <c r="N11" s="219"/>
      <c r="O11" s="659"/>
      <c r="P11" s="234">
        <v>0.2</v>
      </c>
      <c r="Q11" s="463" t="s">
        <v>262</v>
      </c>
      <c r="R11" s="464" t="s">
        <v>280</v>
      </c>
      <c r="S11" s="464" t="s">
        <v>280</v>
      </c>
      <c r="T11" s="465" t="s">
        <v>75</v>
      </c>
      <c r="U11" s="466" t="s">
        <v>278</v>
      </c>
      <c r="V11" s="467" t="s">
        <v>279</v>
      </c>
      <c r="Y11" s="208"/>
      <c r="Z11" s="208"/>
      <c r="AA11" s="215"/>
      <c r="AB11" s="225"/>
      <c r="AC11" s="226"/>
      <c r="AD11" s="223"/>
      <c r="AE11" s="223"/>
      <c r="AF11" s="223"/>
      <c r="AG11" s="235"/>
      <c r="AH11" s="223"/>
      <c r="AI11" s="215"/>
      <c r="AJ11" s="215"/>
    </row>
    <row r="12" spans="1:36" ht="30.6" customHeight="1" x14ac:dyDescent="0.2">
      <c r="A12" s="216" t="str">
        <f>TEXT('3 PROBABIL E IMPACTO INHERENTE'!A12,)</f>
        <v>R7AJ</v>
      </c>
      <c r="B12" s="217" t="str">
        <f>'3 PROBABIL E IMPACTO INHERENTE'!B12</f>
        <v>Posibilidad de afectación reputacional por una queja de un grupo de valor debido a falta de seguimiento en las actividades del PTI (Plan de Trabajo individual)</v>
      </c>
      <c r="C12" s="218" t="str">
        <f>+'3 PROBABIL E IMPACTO INHERENTE'!F12</f>
        <v>Alta</v>
      </c>
      <c r="D12" s="218" t="str">
        <f>+'3 PROBABIL E IMPACTO INHERENTE'!N12</f>
        <v>Moderado</v>
      </c>
      <c r="E12" s="217" t="str">
        <f t="shared" si="0"/>
        <v>Alto</v>
      </c>
      <c r="F12" s="219"/>
      <c r="G12" s="219"/>
      <c r="H12" s="219"/>
      <c r="N12" s="219"/>
      <c r="V12" s="347"/>
      <c r="Y12" s="208"/>
      <c r="Z12" s="208"/>
      <c r="AA12" s="215"/>
      <c r="AB12" s="225"/>
      <c r="AC12" s="226"/>
      <c r="AD12" s="223"/>
      <c r="AE12" s="223"/>
      <c r="AF12" s="223"/>
      <c r="AG12" s="223"/>
      <c r="AH12" s="223"/>
      <c r="AI12" s="215"/>
      <c r="AJ12" s="215"/>
    </row>
    <row r="13" spans="1:36" ht="30.6" customHeight="1" x14ac:dyDescent="0.2">
      <c r="A13" s="216" t="str">
        <f>TEXT('3 PROBABIL E IMPACTO INHERENTE'!A13,)</f>
        <v>R1AR</v>
      </c>
      <c r="B13" s="217" t="str">
        <f>'3 PROBABIL E IMPACTO INHERENTE'!B13</f>
        <v>Posibilidad de afectación reputacional por sanciones de entes de control, autoridades judiciales y rectores de política a debido a falta de seguimiento y control periódico a los tiempos de respuesta de PQRSDF.</v>
      </c>
      <c r="C13" s="218" t="str">
        <f>+'3 PROBABIL E IMPACTO INHERENTE'!F13</f>
        <v>Muy Alta</v>
      </c>
      <c r="D13" s="218" t="str">
        <f>+'3 PROBABIL E IMPACTO INHERENTE'!N13</f>
        <v>Mayor</v>
      </c>
      <c r="E13" s="217" t="str">
        <f t="shared" si="0"/>
        <v>Alto</v>
      </c>
      <c r="F13" s="219"/>
      <c r="G13" s="219"/>
      <c r="H13" s="210" t="s">
        <v>281</v>
      </c>
      <c r="J13" s="468"/>
      <c r="K13" s="468"/>
      <c r="L13" s="468"/>
      <c r="M13" s="468"/>
      <c r="N13" s="208"/>
      <c r="O13" s="208"/>
      <c r="P13" s="208"/>
      <c r="Q13" s="215"/>
      <c r="R13" s="225"/>
      <c r="S13" s="215"/>
      <c r="T13" s="226"/>
      <c r="U13" s="226"/>
      <c r="V13" s="348"/>
      <c r="W13" s="226"/>
      <c r="X13" s="226"/>
      <c r="Y13" s="215"/>
      <c r="Z13" s="215"/>
      <c r="AD13" s="205"/>
      <c r="AE13" s="205"/>
      <c r="AF13" s="205"/>
      <c r="AG13" s="205"/>
      <c r="AH13" s="205"/>
    </row>
    <row r="14" spans="1:36" ht="30.6" customHeight="1" x14ac:dyDescent="0.2">
      <c r="A14" s="216" t="str">
        <f>TEXT('3 PROBABIL E IMPACTO INHERENTE'!A14,)</f>
        <v>R1CID</v>
      </c>
      <c r="B14" s="217" t="str">
        <f>'3 PROBABIL E IMPACTO INHERENTE'!B14</f>
        <v>Posibilidad de afectación reputacional y económica por demandas de parte de los particulares o vencimiento de los términos debido a procesos disciplinarios desarrollados y fallados sin cumplir con los parámetros de ley.</v>
      </c>
      <c r="C14" s="218" t="str">
        <f>+'3 PROBABIL E IMPACTO INHERENTE'!F14</f>
        <v>Alta</v>
      </c>
      <c r="D14" s="218" t="str">
        <f>+'3 PROBABIL E IMPACTO INHERENTE'!N14</f>
        <v>Menor</v>
      </c>
      <c r="E14" s="217" t="str">
        <f t="shared" si="0"/>
        <v>Moderado</v>
      </c>
      <c r="F14" s="219"/>
      <c r="G14" s="219"/>
      <c r="H14" s="236" t="s">
        <v>279</v>
      </c>
      <c r="J14" s="468"/>
      <c r="K14" s="468"/>
      <c r="L14" s="468"/>
      <c r="M14" s="468"/>
      <c r="N14" s="208"/>
      <c r="O14" s="208"/>
      <c r="P14" s="208"/>
      <c r="Q14" s="215"/>
      <c r="R14" s="215"/>
      <c r="S14" s="215"/>
      <c r="T14" s="223"/>
      <c r="U14" s="223"/>
      <c r="V14" s="349"/>
      <c r="W14" s="223"/>
      <c r="X14" s="223"/>
      <c r="Y14" s="215"/>
      <c r="Z14" s="215"/>
      <c r="AD14" s="205"/>
      <c r="AE14" s="205"/>
      <c r="AF14" s="205"/>
      <c r="AG14" s="205"/>
      <c r="AH14" s="205"/>
    </row>
    <row r="15" spans="1:36" ht="30.6" customHeight="1" x14ac:dyDescent="0.2">
      <c r="A15" s="216" t="str">
        <f>TEXT('3 PROBABIL E IMPACTO INHERENTE'!A15,)</f>
        <v>R1DE</v>
      </c>
      <c r="B15" s="217" t="str">
        <f>'3 PROBABIL E IMPACTO INHERENTE'!B15</f>
        <v>Posibilidad de afectación reputacional por sanciones de entes de control y/o quejas de un grupo de valor  debido a otorgar visto bueno a solicitudes de Certificado de Disponibilidad Presupuestal - CDP de los proyectos de inversion sin el lleno de requisitos</v>
      </c>
      <c r="C15" s="218" t="str">
        <f>+'3 PROBABIL E IMPACTO INHERENTE'!F15</f>
        <v>Media</v>
      </c>
      <c r="D15" s="218" t="str">
        <f>+'3 PROBABIL E IMPACTO INHERENTE'!N15</f>
        <v>Moderado</v>
      </c>
      <c r="E15" s="217" t="str">
        <f t="shared" si="0"/>
        <v>Moderado</v>
      </c>
      <c r="F15" s="219"/>
      <c r="G15" s="219"/>
      <c r="H15" s="220" t="s">
        <v>278</v>
      </c>
      <c r="I15" s="468"/>
      <c r="J15" s="468"/>
      <c r="K15" s="468"/>
      <c r="L15" s="468"/>
      <c r="M15" s="468"/>
      <c r="N15" s="208"/>
      <c r="O15" s="208"/>
      <c r="P15" s="208"/>
      <c r="Q15" s="215"/>
      <c r="R15" s="215"/>
      <c r="S15" s="215"/>
      <c r="T15" s="223"/>
      <c r="U15" s="223"/>
      <c r="V15" s="349"/>
      <c r="W15" s="223"/>
      <c r="X15" s="223"/>
      <c r="Y15" s="215"/>
      <c r="Z15" s="215"/>
      <c r="AD15" s="205"/>
      <c r="AE15" s="205"/>
      <c r="AF15" s="205"/>
      <c r="AG15" s="205"/>
      <c r="AH15" s="205"/>
    </row>
    <row r="16" spans="1:36" ht="30.6" customHeight="1" x14ac:dyDescent="0.2">
      <c r="A16" s="216" t="str">
        <f>TEXT('3 PROBABIL E IMPACTO INHERENTE'!A16,)</f>
        <v>R2DE</v>
      </c>
      <c r="B16" s="217" t="str">
        <f>'3 PROBABIL E IMPACTO INHERENTE'!B16</f>
        <v>Posibilidad de afectación reputacional por sanciones de entes de control debido a falencias en la Calidad de la información  sobre la ejecucion de los proyectos de inversion.</v>
      </c>
      <c r="C16" s="218" t="str">
        <f>+'3 PROBABIL E IMPACTO INHERENTE'!F16</f>
        <v>Media</v>
      </c>
      <c r="D16" s="218" t="str">
        <f>+'3 PROBABIL E IMPACTO INHERENTE'!N16</f>
        <v>Moderado</v>
      </c>
      <c r="E16" s="217" t="str">
        <f t="shared" si="0"/>
        <v>Moderado</v>
      </c>
      <c r="F16" s="219"/>
      <c r="G16" s="219"/>
      <c r="H16" s="224" t="s">
        <v>75</v>
      </c>
      <c r="I16" s="469"/>
      <c r="J16" s="469"/>
      <c r="K16" s="469"/>
      <c r="L16" s="469"/>
      <c r="M16" s="469"/>
      <c r="N16" s="237"/>
      <c r="O16" s="237"/>
      <c r="P16" s="237"/>
      <c r="Q16" s="215"/>
      <c r="R16" s="215"/>
      <c r="S16" s="238"/>
      <c r="T16" s="238"/>
      <c r="U16" s="238"/>
      <c r="V16" s="350"/>
      <c r="W16" s="238"/>
      <c r="X16" s="238"/>
      <c r="Y16" s="215"/>
      <c r="Z16" s="215"/>
      <c r="AD16" s="205"/>
      <c r="AE16" s="205"/>
      <c r="AF16" s="205"/>
      <c r="AG16" s="205"/>
      <c r="AH16" s="205"/>
    </row>
    <row r="17" spans="1:36" ht="30.6" customHeight="1" x14ac:dyDescent="0.2">
      <c r="A17" s="216" t="str">
        <f>TEXT('3 PROBABIL E IMPACTO INHERENTE'!A17,)</f>
        <v>R2FI</v>
      </c>
      <c r="B17" s="217" t="str">
        <f>'3 PROBABIL E IMPACTO INHERENTE'!B17</f>
        <v>Posibilidad de afectación Económica y Reputacional por sanciones de netes de control o hallazgos de auditorias o de la autoridad ambiental debido al incumplimiento de lineamientos normativos ambientales aplicables.</v>
      </c>
      <c r="C17" s="218" t="str">
        <f>+'3 PROBABIL E IMPACTO INHERENTE'!F17</f>
        <v>Baja</v>
      </c>
      <c r="D17" s="218" t="str">
        <f>+'3 PROBABIL E IMPACTO INHERENTE'!N17</f>
        <v>Mayor</v>
      </c>
      <c r="E17" s="217" t="str">
        <f t="shared" si="0"/>
        <v>Alto</v>
      </c>
      <c r="F17" s="219"/>
      <c r="G17" s="219"/>
      <c r="H17" s="228" t="s">
        <v>280</v>
      </c>
      <c r="N17" s="205"/>
      <c r="O17" s="237"/>
      <c r="P17" s="237"/>
      <c r="Q17" s="215"/>
      <c r="R17" s="215"/>
      <c r="S17" s="215"/>
      <c r="T17" s="223"/>
      <c r="U17" s="223"/>
      <c r="V17" s="349"/>
      <c r="W17" s="223"/>
      <c r="X17" s="223"/>
      <c r="Y17" s="215"/>
      <c r="Z17" s="215"/>
      <c r="AD17" s="205"/>
      <c r="AE17" s="205"/>
      <c r="AF17" s="205"/>
      <c r="AG17" s="205"/>
      <c r="AH17" s="205"/>
    </row>
    <row r="18" spans="1:36" ht="30.6" customHeight="1" x14ac:dyDescent="0.2">
      <c r="A18" s="216" t="str">
        <f>TEXT('3 PROBABIL E IMPACTO INHERENTE'!A18,)</f>
        <v>R3FI</v>
      </c>
      <c r="B18" s="217" t="str">
        <f>'3 PROBABIL E IMPACTO INHERENTE'!B18</f>
        <v>Posibilidad de afectación reputacional por queja de un grupo de valor debido a fallas en la implementación del modelo integrado de planeación y gestión MIPG.</v>
      </c>
      <c r="C18" s="218" t="str">
        <f>+'3 PROBABIL E IMPACTO INHERENTE'!F18</f>
        <v>Media</v>
      </c>
      <c r="D18" s="218" t="str">
        <f>+'3 PROBABIL E IMPACTO INHERENTE'!N18</f>
        <v>Moderado</v>
      </c>
      <c r="E18" s="217" t="str">
        <f t="shared" si="0"/>
        <v>Moderado</v>
      </c>
      <c r="F18" s="219"/>
      <c r="G18" s="219"/>
      <c r="H18" s="219"/>
      <c r="N18" s="219"/>
      <c r="O18" s="240"/>
      <c r="P18" s="240"/>
      <c r="Q18" s="237"/>
      <c r="V18" s="347"/>
      <c r="Y18" s="237"/>
      <c r="Z18" s="237"/>
      <c r="AA18" s="215"/>
      <c r="AB18" s="215"/>
      <c r="AC18" s="215"/>
      <c r="AD18" s="223"/>
      <c r="AE18" s="223"/>
      <c r="AF18" s="223"/>
      <c r="AG18" s="223"/>
      <c r="AH18" s="223"/>
      <c r="AI18" s="215"/>
      <c r="AJ18" s="215"/>
    </row>
    <row r="19" spans="1:36" ht="30.6" customHeight="1" x14ac:dyDescent="0.2">
      <c r="A19" s="216" t="str">
        <f>TEXT('3 PROBABIL E IMPACTO INHERENTE'!A19,)</f>
        <v>R1GC</v>
      </c>
      <c r="B19" s="217" t="str">
        <f>'3 PROBABIL E IMPACTO INHERENTE'!B19</f>
        <v xml:space="preserve">Posibilidad de afectación reputacional por sanciones de entes de control y/o quejas de un grupo de valor  debido a  publicación no autorizada que genere desinformación en la opinión pública	</v>
      </c>
      <c r="C19" s="218" t="str">
        <f>+'3 PROBABIL E IMPACTO INHERENTE'!F19</f>
        <v>Media</v>
      </c>
      <c r="D19" s="218" t="str">
        <f>+'3 PROBABIL E IMPACTO INHERENTE'!N19</f>
        <v>Moderado</v>
      </c>
      <c r="E19" s="217" t="str">
        <f t="shared" si="0"/>
        <v>Moderado</v>
      </c>
      <c r="F19" s="219"/>
      <c r="G19" s="219"/>
      <c r="H19" s="219"/>
      <c r="N19" s="219"/>
      <c r="O19" s="240"/>
      <c r="P19" s="240"/>
      <c r="Q19" s="241"/>
      <c r="V19" s="347"/>
      <c r="Y19" s="237"/>
      <c r="Z19" s="237"/>
      <c r="AA19" s="215"/>
      <c r="AB19" s="235"/>
      <c r="AC19" s="235"/>
      <c r="AD19" s="235"/>
      <c r="AE19" s="235"/>
      <c r="AF19" s="235"/>
      <c r="AG19" s="235"/>
      <c r="AH19" s="223"/>
      <c r="AI19" s="215"/>
      <c r="AJ19" s="215"/>
    </row>
    <row r="20" spans="1:36" ht="30.6" customHeight="1" x14ac:dyDescent="0.2">
      <c r="A20" s="216" t="str">
        <f>TEXT('3 PROBABIL E IMPACTO INHERENTE'!A20,)</f>
        <v>R1GE</v>
      </c>
      <c r="B20" s="217" t="str">
        <f>'3 PROBABIL E IMPACTO INHERENTE'!B20</f>
        <v>Posibilidad de afectación reputacional y económica por sanciones o multas de entes de control. 
o por demandas, tutelas, derechos de petición debido a la falla total o parcial en el servicio de atención de la línea de Seguridad y Emergencias 123.</v>
      </c>
      <c r="C20" s="218" t="str">
        <f>+'3 PROBABIL E IMPACTO INHERENTE'!F20</f>
        <v>Media</v>
      </c>
      <c r="D20" s="218" t="str">
        <f>+'3 PROBABIL E IMPACTO INHERENTE'!N20</f>
        <v>Mayor</v>
      </c>
      <c r="E20" s="217" t="str">
        <f t="shared" si="0"/>
        <v>Alto</v>
      </c>
      <c r="F20" s="219"/>
      <c r="G20" s="219"/>
      <c r="H20" s="219"/>
      <c r="N20" s="219"/>
      <c r="O20" s="240"/>
      <c r="P20" s="240"/>
      <c r="V20" s="347"/>
      <c r="AA20" s="215"/>
      <c r="AB20" s="242"/>
      <c r="AC20" s="242"/>
      <c r="AD20" s="242"/>
      <c r="AE20" s="242"/>
      <c r="AF20" s="242"/>
      <c r="AG20" s="242"/>
      <c r="AH20" s="223"/>
      <c r="AI20" s="215"/>
      <c r="AJ20" s="215"/>
    </row>
    <row r="21" spans="1:36" ht="30.6" customHeight="1" x14ac:dyDescent="0.2">
      <c r="A21" s="216" t="str">
        <f>TEXT('3 PROBABIL E IMPACTO INHERENTE'!A21,)</f>
        <v>R2GE</v>
      </c>
      <c r="B21" s="217" t="str">
        <f>'3 PROBABIL E IMPACTO INHERENTE'!B21</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1" s="218" t="str">
        <f>+'3 PROBABIL E IMPACTO INHERENTE'!F21</f>
        <v>Media</v>
      </c>
      <c r="D21" s="218" t="str">
        <f>+'3 PROBABIL E IMPACTO INHERENTE'!N21</f>
        <v>Mayor</v>
      </c>
      <c r="E21" s="217" t="str">
        <f t="shared" si="0"/>
        <v>Alto</v>
      </c>
      <c r="F21" s="219"/>
      <c r="G21" s="219"/>
      <c r="H21" s="219"/>
      <c r="N21" s="219"/>
      <c r="O21" s="240"/>
      <c r="P21" s="240"/>
      <c r="V21" s="347"/>
      <c r="AA21" s="215"/>
      <c r="AB21" s="235"/>
      <c r="AC21" s="235"/>
      <c r="AD21" s="235"/>
      <c r="AE21" s="235"/>
      <c r="AF21" s="235"/>
      <c r="AG21" s="235"/>
      <c r="AH21" s="223"/>
      <c r="AI21" s="215"/>
      <c r="AJ21" s="215"/>
    </row>
    <row r="22" spans="1:36" ht="30.6" customHeight="1" x14ac:dyDescent="0.2">
      <c r="A22" s="216" t="str">
        <f>TEXT('3 PROBABIL E IMPACTO INHERENTE'!A22,)</f>
        <v>R3GE</v>
      </c>
      <c r="B22" s="217" t="str">
        <f>'3 PROBABIL E IMPACTO INHERENTE'!B22</f>
        <v>Posibilidad de afectación reputacional y económica por sanciones o multas de entes de control. 
o por demandas, tutelas, derechos de petición debido a la afectación de personas, bienes o recursos por servicio o atención inadecuada de incidentes desde el NUSE 123.</v>
      </c>
      <c r="C22" s="218" t="str">
        <f>+'3 PROBABIL E IMPACTO INHERENTE'!F22</f>
        <v>Media</v>
      </c>
      <c r="D22" s="218" t="str">
        <f>+'3 PROBABIL E IMPACTO INHERENTE'!N22</f>
        <v>Mayor</v>
      </c>
      <c r="E22" s="217" t="str">
        <f t="shared" si="0"/>
        <v>Alto</v>
      </c>
      <c r="F22" s="219"/>
      <c r="G22" s="219"/>
      <c r="H22" s="219"/>
      <c r="N22" s="219"/>
      <c r="V22" s="347"/>
      <c r="AA22" s="215"/>
      <c r="AB22" s="235"/>
      <c r="AC22" s="235"/>
      <c r="AD22" s="235"/>
      <c r="AE22" s="235"/>
      <c r="AF22" s="235"/>
      <c r="AG22" s="235"/>
      <c r="AH22" s="223"/>
      <c r="AI22" s="215"/>
      <c r="AJ22" s="215"/>
    </row>
    <row r="23" spans="1:36" ht="30.6" customHeight="1" x14ac:dyDescent="0.25">
      <c r="A23" s="216" t="str">
        <f>TEXT('3 PROBABIL E IMPACTO INHERENTE'!A23,)</f>
        <v>R1GD</v>
      </c>
      <c r="B23" s="217" t="str">
        <f>'3 PROBABIL E IMPACTO INHERENTE'!B23</f>
        <v xml:space="preserve">Posibilidad de afectación reputacional  por pérdida 
total o parcial  de documentos debido al incumplimiento de directrices establecidas por la dirección de Recursos Físicos y gestión Documental, por parte de los servidores y/o contratistas de la entidad. </v>
      </c>
      <c r="C23" s="218" t="str">
        <f>+'3 PROBABIL E IMPACTO INHERENTE'!F23</f>
        <v>Media</v>
      </c>
      <c r="D23" s="218" t="str">
        <f>+'3 PROBABIL E IMPACTO INHERENTE'!N23</f>
        <v>Menor</v>
      </c>
      <c r="E23" s="217" t="str">
        <f t="shared" si="0"/>
        <v>Moderado</v>
      </c>
      <c r="F23" s="219"/>
      <c r="G23" s="219"/>
      <c r="H23" s="219"/>
      <c r="N23" s="219"/>
      <c r="V23" s="347"/>
    </row>
    <row r="24" spans="1:36" ht="30.6" customHeight="1" x14ac:dyDescent="0.25">
      <c r="A24" s="216" t="str">
        <f>TEXT('3 PROBABIL E IMPACTO INHERENTE'!A24,)</f>
        <v>R1GRF</v>
      </c>
      <c r="B24" s="217" t="str">
        <f>'3 PROBABIL E IMPACTO INHERENTE'!B24</f>
        <v>Posibilidad de afectación reputacional por perdida 
y/o desaparición de los bienes al servicio de la 
Entidad debido al incumplimiento de directrices 
establecidas por el proceso de Recursos Físicos y documental por parte de los servidores y/o contratistas de la entidad</v>
      </c>
      <c r="C24" s="218" t="str">
        <f>+'3 PROBABIL E IMPACTO INHERENTE'!F24</f>
        <v>Media</v>
      </c>
      <c r="D24" s="218" t="str">
        <f>+'3 PROBABIL E IMPACTO INHERENTE'!N24</f>
        <v>Menor</v>
      </c>
      <c r="E24" s="217" t="str">
        <f t="shared" si="0"/>
        <v>Moderado</v>
      </c>
      <c r="F24" s="219"/>
      <c r="G24" s="219"/>
      <c r="H24" s="219"/>
      <c r="N24" s="219"/>
      <c r="V24" s="347"/>
    </row>
    <row r="25" spans="1:36" ht="30.6" customHeight="1" x14ac:dyDescent="0.25">
      <c r="A25" s="216" t="str">
        <f>TEXT('3 PROBABIL E IMPACTO INHERENTE'!A25,)</f>
        <v>R1GT</v>
      </c>
      <c r="B25" s="217" t="str">
        <f>'3 PROBABIL E IMPACTO INHERENTE'!B25</f>
        <v>Posibilidad de afectación económica por sanciones de entes de control  o por la adquisicion de bienes y/o servicios tecnologicos debido a debilidades en la identificación de las especificaciones tecnicas</v>
      </c>
      <c r="C25" s="218" t="str">
        <f>+'3 PROBABIL E IMPACTO INHERENTE'!F25</f>
        <v>Media</v>
      </c>
      <c r="D25" s="218" t="str">
        <f>+'3 PROBABIL E IMPACTO INHERENTE'!N25</f>
        <v>Catastrófico</v>
      </c>
      <c r="E25" s="217" t="str">
        <f t="shared" si="0"/>
        <v>Extremo</v>
      </c>
      <c r="F25" s="219"/>
      <c r="G25" s="219"/>
      <c r="H25" s="219"/>
      <c r="N25" s="219"/>
      <c r="V25" s="347"/>
    </row>
    <row r="26" spans="1:36" ht="42.6" customHeight="1" x14ac:dyDescent="0.25">
      <c r="A26" s="216" t="str">
        <f>TEXT('3 PROBABIL E IMPACTO INHERENTE'!A26,)</f>
        <v>R2GT</v>
      </c>
      <c r="B26" s="217" t="str">
        <f>'3 PROBABIL E IMPACTO INHERENTE'!B26</f>
        <v>Posibilidad de afectación reputacional y económica por multas o sanciones de entes de control debido a deficiencias en la supervision a la ejecución contractual de la dirección</v>
      </c>
      <c r="C26" s="218" t="str">
        <f>+'3 PROBABIL E IMPACTO INHERENTE'!F26</f>
        <v>Media</v>
      </c>
      <c r="D26" s="218" t="str">
        <f>+'3 PROBABIL E IMPACTO INHERENTE'!N26</f>
        <v>Menor</v>
      </c>
      <c r="E26" s="217" t="str">
        <f t="shared" si="0"/>
        <v>Moderado</v>
      </c>
      <c r="F26" s="219"/>
      <c r="G26" s="219"/>
      <c r="H26" s="219"/>
      <c r="N26" s="219"/>
      <c r="V26" s="347"/>
    </row>
    <row r="27" spans="1:36" ht="14.45" customHeight="1" thickBot="1" x14ac:dyDescent="0.3">
      <c r="A27" s="216" t="str">
        <f>TEXT('3 PROBABIL E IMPACTO INHERENTE'!A27,)</f>
        <v>R3GT</v>
      </c>
      <c r="B27" s="217" t="str">
        <f>'3 PROBABIL E IMPACTO INHERENTE'!B27</f>
        <v>Posibilidad de afectación reputacional  por sanciones de un ente de control debido a limitaciones en la capacidad de la infraestructura tecnológica que soporta las  soluciones tecnológicas requeridas para el funcionamiento en la SDSCJ.</v>
      </c>
      <c r="C27" s="218" t="str">
        <f>+'3 PROBABIL E IMPACTO INHERENTE'!F27</f>
        <v>Media</v>
      </c>
      <c r="D27" s="218" t="str">
        <f>+'3 PROBABIL E IMPACTO INHERENTE'!N27</f>
        <v>Moderado</v>
      </c>
      <c r="E27" s="217" t="str">
        <f t="shared" si="0"/>
        <v>Moderado</v>
      </c>
      <c r="F27" s="351"/>
      <c r="G27" s="351"/>
      <c r="H27" s="351"/>
      <c r="I27" s="384"/>
      <c r="J27" s="384"/>
      <c r="K27" s="384"/>
      <c r="L27" s="384"/>
      <c r="M27" s="384"/>
      <c r="N27" s="351"/>
      <c r="O27" s="351"/>
      <c r="P27" s="351"/>
      <c r="Q27" s="351"/>
      <c r="R27" s="351"/>
      <c r="S27" s="351"/>
      <c r="T27" s="351"/>
      <c r="U27" s="351"/>
      <c r="V27" s="352"/>
      <c r="Y27" s="209"/>
      <c r="Z27" s="209"/>
      <c r="AA27" s="209"/>
      <c r="AB27" s="209"/>
      <c r="AC27" s="209"/>
      <c r="AD27" s="205"/>
      <c r="AE27" s="205"/>
      <c r="AF27" s="205"/>
      <c r="AG27" s="205"/>
      <c r="AH27" s="205"/>
    </row>
    <row r="28" spans="1:36" ht="39" customHeight="1" x14ac:dyDescent="0.25">
      <c r="A28" s="216" t="str">
        <f>TEXT('3 PROBABIL E IMPACTO INHERENTE'!A28,)</f>
        <v>R4GT</v>
      </c>
      <c r="B28" s="217" t="str">
        <f>'3 PROBABIL E IMPACTO INHERENTE'!B28</f>
        <v>Posibilidad de afectación reputacional y económica por quejas de grupos de valor asociadas al incumplimiento en la atención de requerimientos(solicitudes e incidentes) 
de TI, debido a la insuficiente determinación y aplicación de acuerdos de niveles de servicio con los proveedores.</v>
      </c>
      <c r="C28" s="218" t="str">
        <f>+'3 PROBABIL E IMPACTO INHERENTE'!F28</f>
        <v>Media</v>
      </c>
      <c r="D28" s="218" t="str">
        <f>+'3 PROBABIL E IMPACTO INHERENTE'!N28</f>
        <v>Moderado</v>
      </c>
      <c r="E28" s="217" t="str">
        <f t="shared" si="0"/>
        <v>Moderado</v>
      </c>
      <c r="F28" s="205"/>
      <c r="G28" s="205"/>
      <c r="H28" s="205"/>
      <c r="N28" s="205"/>
      <c r="Y28" s="209"/>
      <c r="Z28" s="209"/>
      <c r="AA28" s="209"/>
      <c r="AB28" s="209"/>
      <c r="AC28" s="209"/>
      <c r="AD28" s="205"/>
      <c r="AE28" s="205"/>
      <c r="AF28" s="205"/>
      <c r="AG28" s="205"/>
      <c r="AH28" s="205"/>
    </row>
    <row r="29" spans="1:36" ht="19.5" customHeight="1" x14ac:dyDescent="0.25">
      <c r="A29" s="216" t="str">
        <f>TEXT('3 PROBABIL E IMPACTO INHERENTE'!A29,)</f>
        <v>R5GT</v>
      </c>
      <c r="B29" s="217" t="str">
        <f>'3 PROBABIL E IMPACTO INHERENTE'!B29</f>
        <v>Posibilidad de afectación reputacional y económica  por quejas de grupos de valor asociadas al uso inadecuado de las herramientas y servicios tecnológicos por parte de los colaboradores,  debido a la insuficiente determinación y aplicación de actividades sobre uso y apropiación de las soluciones tecnológicas.</v>
      </c>
      <c r="C29" s="218" t="str">
        <f>+'3 PROBABIL E IMPACTO INHERENTE'!F29</f>
        <v>Media</v>
      </c>
      <c r="D29" s="218" t="str">
        <f>+'3 PROBABIL E IMPACTO INHERENTE'!N29</f>
        <v>Menor</v>
      </c>
      <c r="E29" s="217" t="str">
        <f t="shared" si="0"/>
        <v>Moderado</v>
      </c>
      <c r="F29" s="205"/>
      <c r="G29" s="205"/>
      <c r="H29" s="205"/>
      <c r="N29" s="205"/>
      <c r="Y29" s="209"/>
      <c r="Z29" s="209"/>
      <c r="AA29" s="209"/>
      <c r="AB29" s="209"/>
      <c r="AC29" s="209"/>
      <c r="AD29" s="205"/>
      <c r="AE29" s="205"/>
      <c r="AF29" s="205"/>
      <c r="AG29" s="205"/>
      <c r="AH29" s="205"/>
    </row>
    <row r="30" spans="1:36" ht="19.5" customHeight="1" x14ac:dyDescent="0.25">
      <c r="A30" s="216" t="str">
        <f>TEXT('3 PROBABIL E IMPACTO INHERENTE'!A30,)</f>
        <v>R6GT</v>
      </c>
      <c r="B30" s="217" t="str">
        <f>'3 PROBABIL E IMPACTO INHERENTE'!B30</f>
        <v>Posibilidad de afectación reputacional y económica  por hallazgos de entes de control o quejas de grupos de valor,  debido a la insuficiente apropiación de las políticas de gobierno y seguridad digital por parte de todos los procesos de la Entidad.</v>
      </c>
      <c r="C30" s="218" t="str">
        <f>+'3 PROBABIL E IMPACTO INHERENTE'!F30</f>
        <v>Media</v>
      </c>
      <c r="D30" s="218" t="str">
        <f>+'3 PROBABIL E IMPACTO INHERENTE'!N30</f>
        <v>Menor</v>
      </c>
      <c r="E30" s="217" t="str">
        <f t="shared" si="0"/>
        <v>Moderado</v>
      </c>
      <c r="F30" s="205"/>
      <c r="G30" s="205"/>
      <c r="H30" s="205"/>
      <c r="N30" s="205"/>
      <c r="Y30" s="209"/>
      <c r="Z30" s="209"/>
      <c r="AA30" s="209"/>
      <c r="AB30" s="209"/>
      <c r="AC30" s="209"/>
      <c r="AD30" s="205"/>
      <c r="AE30" s="205"/>
      <c r="AF30" s="205"/>
      <c r="AG30" s="205"/>
      <c r="AH30" s="205"/>
    </row>
    <row r="31" spans="1:36" ht="19.5" customHeight="1" x14ac:dyDescent="0.25">
      <c r="A31" s="216" t="str">
        <f>TEXT('3 PROBABIL E IMPACTO INHERENTE'!A31,)</f>
        <v>R7GT</v>
      </c>
      <c r="B31" s="217" t="str">
        <f>'3 PROBABIL E IMPACTO INHERENTE'!B31</f>
        <v>Posibilidad de afectación reputacional y económica por quejas de grupos de valor asociadas al incumplimiento en la entrega de los proyectos de TI, debido a debilidades en el seguimiento a la ejecución de los proyectos tecnológicos.</v>
      </c>
      <c r="C31" s="218" t="str">
        <f>+'3 PROBABIL E IMPACTO INHERENTE'!F31</f>
        <v>Baja</v>
      </c>
      <c r="D31" s="218" t="str">
        <f>+'3 PROBABIL E IMPACTO INHERENTE'!N31</f>
        <v>Menor</v>
      </c>
      <c r="E31" s="217" t="str">
        <f t="shared" si="0"/>
        <v>Moderado</v>
      </c>
      <c r="F31" s="205"/>
      <c r="G31" s="205"/>
      <c r="H31" s="205"/>
      <c r="N31" s="205"/>
      <c r="Y31" s="209"/>
      <c r="Z31" s="209"/>
      <c r="AA31" s="209"/>
      <c r="AB31" s="209"/>
      <c r="AC31" s="209"/>
      <c r="AD31" s="205"/>
      <c r="AE31" s="205"/>
      <c r="AF31" s="205"/>
      <c r="AG31" s="205"/>
      <c r="AH31" s="205"/>
    </row>
    <row r="32" spans="1:36" ht="19.5" customHeight="1" x14ac:dyDescent="0.25">
      <c r="A32" s="216" t="str">
        <f>TEXT('3 PROBABIL E IMPACTO INHERENTE'!A32,)</f>
        <v>R1GF</v>
      </c>
      <c r="B32" s="217" t="str">
        <f>'3 PROBABIL E IMPACTO INHERENTE'!B32</f>
        <v>Posibilidad de afectación reputacional por no contar con el fenecimiento de la cuenta en la vigencia  debido a la identificación, clasificación y registro de información contable en rubros y cuantías que no correspondan</v>
      </c>
      <c r="C32" s="218" t="str">
        <f>+'3 PROBABIL E IMPACTO INHERENTE'!F32</f>
        <v>Baja</v>
      </c>
      <c r="D32" s="218" t="str">
        <f>+'3 PROBABIL E IMPACTO INHERENTE'!N32</f>
        <v>Menor</v>
      </c>
      <c r="E32" s="217" t="str">
        <f t="shared" si="0"/>
        <v>Moderado</v>
      </c>
      <c r="F32" s="205"/>
      <c r="G32" s="205"/>
      <c r="H32" s="205"/>
      <c r="N32" s="205"/>
      <c r="Y32" s="209"/>
      <c r="Z32" s="209"/>
      <c r="AA32" s="209"/>
      <c r="AB32" s="209"/>
      <c r="AC32" s="209"/>
      <c r="AD32" s="205"/>
      <c r="AE32" s="205"/>
      <c r="AF32" s="205"/>
      <c r="AG32" s="205"/>
      <c r="AH32" s="205"/>
    </row>
    <row r="33" spans="1:29" s="205" customFormat="1" ht="19.5" customHeight="1" x14ac:dyDescent="0.25">
      <c r="A33" s="216" t="str">
        <f>TEXT('3 PROBABIL E IMPACTO INHERENTE'!A33,)</f>
        <v>R2GF</v>
      </c>
      <c r="B33" s="217" t="str">
        <f>'3 PROBABIL E IMPACTO INHERENTE'!B33</f>
        <v>Posibilidad de afectación económica por sanciones o multas de entes de control o demandas de terceros  debido a la realización de pagos indebidos</v>
      </c>
      <c r="C33" s="218" t="str">
        <f>+'3 PROBABIL E IMPACTO INHERENTE'!F33</f>
        <v>Baja</v>
      </c>
      <c r="D33" s="218" t="str">
        <f>+'3 PROBABIL E IMPACTO INHERENTE'!N33</f>
        <v>Menor</v>
      </c>
      <c r="E33" s="217" t="str">
        <f t="shared" si="0"/>
        <v>Moderado</v>
      </c>
      <c r="I33" s="209"/>
      <c r="J33" s="209"/>
      <c r="K33" s="209"/>
      <c r="L33" s="209"/>
      <c r="M33" s="209"/>
      <c r="Y33" s="209"/>
      <c r="Z33" s="209"/>
      <c r="AA33" s="209"/>
      <c r="AB33" s="209"/>
      <c r="AC33" s="209"/>
    </row>
    <row r="34" spans="1:29" ht="127.5" x14ac:dyDescent="0.25">
      <c r="A34" s="216" t="str">
        <f>TEXT('3 PROBABIL E IMPACTO INHERENTE'!A34,)</f>
        <v>R3GF</v>
      </c>
      <c r="B34" s="217" t="str">
        <f>'3 PROBABIL E IMPACTO INHERENTE'!B34</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4" s="218" t="str">
        <f>+'3 PROBABIL E IMPACTO INHERENTE'!F34</f>
        <v>Media</v>
      </c>
      <c r="D34" s="218" t="str">
        <f>+'3 PROBABIL E IMPACTO INHERENTE'!N34</f>
        <v>Menor</v>
      </c>
      <c r="E34" s="217" t="str">
        <f t="shared" si="0"/>
        <v>Moderado</v>
      </c>
    </row>
    <row r="35" spans="1:29" ht="114.75" x14ac:dyDescent="0.25">
      <c r="A35" s="216" t="str">
        <f>TEXT('3 PROBABIL E IMPACTO INHERENTE'!A35,)</f>
        <v>R1GCT</v>
      </c>
      <c r="B35" s="217" t="str">
        <f>'3 PROBABIL E IMPACTO INHERENTE'!B35</f>
        <v>Posibilidad de afectación reputacional y económica por la suscripción de contratos que presentan documentación inconsistente debido a deficiencias en la verificación de los requisitos habilitantes por parte del proceso de contratación.</v>
      </c>
      <c r="C35" s="218" t="str">
        <f>+'3 PROBABIL E IMPACTO INHERENTE'!F35</f>
        <v>Alta</v>
      </c>
      <c r="D35" s="218" t="str">
        <f>+'3 PROBABIL E IMPACTO INHERENTE'!N35</f>
        <v>Mayor</v>
      </c>
      <c r="E35" s="217" t="str">
        <f t="shared" si="0"/>
        <v>Alto</v>
      </c>
    </row>
    <row r="36" spans="1:29" ht="89.25" x14ac:dyDescent="0.25">
      <c r="A36" s="216" t="str">
        <f>TEXT('3 PROBABIL E IMPACTO INHERENTE'!A36,)</f>
        <v>R2GCT</v>
      </c>
      <c r="B36" s="217" t="str">
        <f>'3 PROBABIL E IMPACTO INHERENTE'!B36</f>
        <v>Posibilidad de afectación reputacional y económica  por pasivos exigibles debido a liquidación extemporánea de los contratos fuera de los plazos acordados en el contrato o los establecidos por la ley</v>
      </c>
      <c r="C36" s="218" t="str">
        <f>+'3 PROBABIL E IMPACTO INHERENTE'!F36</f>
        <v>Media</v>
      </c>
      <c r="D36" s="218" t="str">
        <f>+'3 PROBABIL E IMPACTO INHERENTE'!N36</f>
        <v>Catastrófico</v>
      </c>
      <c r="E36" s="217" t="str">
        <f t="shared" si="0"/>
        <v>Extremo</v>
      </c>
    </row>
    <row r="37" spans="1:29" ht="114.75" x14ac:dyDescent="0.25">
      <c r="A37" s="216" t="str">
        <f>TEXT('3 PROBABIL E IMPACTO INHERENTE'!A37,)</f>
        <v>R3GCT</v>
      </c>
      <c r="B37" s="217" t="str">
        <f>'3 PROBABIL E IMPACTO INHERENTE'!B37</f>
        <v>Posibilidad de afectación reputacional y económica por multa y/o sancion de entes de control  debido a la presentación extemporanea y/o con falencias en los reportes enviados a la dirección financiera para posterior cargue en en el aplicativo SIVICOF y SIDEAP</v>
      </c>
      <c r="C37" s="218" t="str">
        <f>+'3 PROBABIL E IMPACTO INHERENTE'!F37</f>
        <v>Baja</v>
      </c>
      <c r="D37" s="218" t="str">
        <f>+'3 PROBABIL E IMPACTO INHERENTE'!N37</f>
        <v>Mayor</v>
      </c>
      <c r="E37" s="217" t="str">
        <f t="shared" si="0"/>
        <v>Alto</v>
      </c>
    </row>
    <row r="38" spans="1:29" ht="76.5" x14ac:dyDescent="0.25">
      <c r="A38" s="216" t="str">
        <f>TEXT('3 PROBABIL E IMPACTO INHERENTE'!A38,)</f>
        <v>R4GCT</v>
      </c>
      <c r="B38" s="217" t="str">
        <f>'3 PROBABIL E IMPACTO INHERENTE'!B38</f>
        <v xml:space="preserve">Posibilidad de afectación reputacional y económica por sanciones o multas de entes de control  debido a demoras en la adquisicion de los bienes y servicios requeridos </v>
      </c>
      <c r="C38" s="218" t="str">
        <f>+'3 PROBABIL E IMPACTO INHERENTE'!F38</f>
        <v>Alta</v>
      </c>
      <c r="D38" s="218" t="str">
        <f>+'3 PROBABIL E IMPACTO INHERENTE'!N38</f>
        <v>Catastrófico</v>
      </c>
      <c r="E38" s="217" t="str">
        <f t="shared" si="0"/>
        <v>Extremo</v>
      </c>
    </row>
    <row r="39" spans="1:29" ht="89.25" x14ac:dyDescent="0.25">
      <c r="A39" s="216" t="str">
        <f>TEXT('3 PROBABIL E IMPACTO INHERENTE'!A39,)</f>
        <v>R5GCT</v>
      </c>
      <c r="B39" s="217" t="str">
        <f>'3 PROBABIL E IMPACTO INHERENTE'!B39</f>
        <v xml:space="preserve">Posibilidad de afectación reputacional y económica por multa y/o sancion o de un ente de control  y/o quejas de un grupo de valor  debido al incumplimiento en la ejecucion de los contratos </v>
      </c>
      <c r="C39" s="218" t="str">
        <f>+'3 PROBABIL E IMPACTO INHERENTE'!F39</f>
        <v>Alta</v>
      </c>
      <c r="D39" s="218" t="str">
        <f>+'3 PROBABIL E IMPACTO INHERENTE'!N39</f>
        <v>Catastrófico</v>
      </c>
      <c r="E39" s="217" t="str">
        <f t="shared" si="0"/>
        <v>Extremo</v>
      </c>
    </row>
    <row r="40" spans="1:29" ht="89.25" x14ac:dyDescent="0.25">
      <c r="A40" s="216" t="str">
        <f>TEXT('3 PROBABIL E IMPACTO INHERENTE'!A40,)</f>
        <v>R1GJ</v>
      </c>
      <c r="B40" s="217" t="str">
        <f>'3 PROBABIL E IMPACTO INHERENTE'!B40</f>
        <v>Posibilidad de afectación reputacional por sanciones administrativas  debido al incumplimiento en la respuesta a requerimientos asociados a los procesos judiciales y acciones constitucionales</v>
      </c>
      <c r="C40" s="218" t="str">
        <f>+'3 PROBABIL E IMPACTO INHERENTE'!F40</f>
        <v>Alta</v>
      </c>
      <c r="D40" s="218" t="str">
        <f>+'3 PROBABIL E IMPACTO INHERENTE'!N40</f>
        <v>Mayor</v>
      </c>
      <c r="E40" s="217" t="str">
        <f t="shared" si="0"/>
        <v>Alto</v>
      </c>
    </row>
    <row r="41" spans="1:29" ht="114.75" x14ac:dyDescent="0.25">
      <c r="A41" s="216" t="str">
        <f>TEXT('3 PROBABIL E IMPACTO INHERENTE'!A41,)</f>
        <v>R1GI</v>
      </c>
      <c r="B41" s="217" t="str">
        <f>'3 PROBABIL E IMPACTO INHERENTE'!B41</f>
        <v>Posibilidad de afectación reputacional por quejas de grupos de valor o hallazgos de entes de control  debido a la desactualización de la información en la bodega de datos
insumo para análisis estadísticos.</v>
      </c>
      <c r="C41" s="218" t="str">
        <f>+'3 PROBABIL E IMPACTO INHERENTE'!F41</f>
        <v>Baja</v>
      </c>
      <c r="D41" s="218" t="str">
        <f>+'3 PROBABIL E IMPACTO INHERENTE'!N41</f>
        <v>Mayor</v>
      </c>
      <c r="E41" s="217" t="str">
        <f t="shared" si="0"/>
        <v>Alto</v>
      </c>
    </row>
    <row r="42" spans="1:29" ht="89.25" x14ac:dyDescent="0.25">
      <c r="A42" s="216" t="str">
        <f>TEXT('3 PROBABIL E IMPACTO INHERENTE'!A42,)</f>
        <v>R1SM</v>
      </c>
      <c r="B42" s="217" t="str">
        <f>'3 PROBABIL E IMPACTO INHERENTE'!B42</f>
        <v>Posibilidad de afectación reputacional por hallazgos a la entidad por parte de entes de control debido al incumplimiento de y/o inoportuna emision de los informes de ley contemplados en el Plan Anual de Auditoría</v>
      </c>
      <c r="C42" s="218" t="str">
        <f>+'3 PROBABIL E IMPACTO INHERENTE'!F42</f>
        <v>Media</v>
      </c>
      <c r="D42" s="218" t="str">
        <f>+'3 PROBABIL E IMPACTO INHERENTE'!N42</f>
        <v>Mayor</v>
      </c>
      <c r="E42" s="217" t="str">
        <f t="shared" si="0"/>
        <v>Alto</v>
      </c>
    </row>
    <row r="43" spans="1:29" ht="89.25" x14ac:dyDescent="0.25">
      <c r="A43" s="216" t="str">
        <f>TEXT('3 PROBABIL E IMPACTO INHERENTE'!A43,)</f>
        <v>R2SM</v>
      </c>
      <c r="B43" s="217" t="str">
        <f>'3 PROBABIL E IMPACTO INHERENTE'!B43</f>
        <v>Posibilidad de afectación reputacional por sanciones de entes de control o quejas de grupos de valor  debido a fallas en la planificación del ejercicio de auditoria por desconocimiento de normatividad aplicable.</v>
      </c>
      <c r="C43" s="218" t="str">
        <f>+'3 PROBABIL E IMPACTO INHERENTE'!F43</f>
        <v>Baja</v>
      </c>
      <c r="D43" s="218" t="str">
        <f>+'3 PROBABIL E IMPACTO INHERENTE'!N43</f>
        <v>Mayor</v>
      </c>
      <c r="E43" s="217" t="str">
        <f t="shared" si="0"/>
        <v>Alto</v>
      </c>
    </row>
    <row r="44" spans="1:29" ht="102" x14ac:dyDescent="0.25">
      <c r="A44" s="216" t="str">
        <f>TEXT('3 PROBABIL E IMPACTO INHERENTE'!A44,)</f>
        <v>R1GH</v>
      </c>
      <c r="B44" s="217" t="str">
        <f>'3 PROBABIL E IMPACTO INHERENTE'!B44</f>
        <v>Posibilidad de afectación reputacional y económica por sanciones y/o multas de entes de control y/o demandas debido al ingreso tardío, incompleto o con errores de las novedades administrativas al aplicativo de nómina.</v>
      </c>
      <c r="C44" s="218" t="str">
        <f>+'3 PROBABIL E IMPACTO INHERENTE'!F44</f>
        <v>Muy Alta</v>
      </c>
      <c r="D44" s="218" t="str">
        <f>+'3 PROBABIL E IMPACTO INHERENTE'!N44</f>
        <v>Mayor</v>
      </c>
      <c r="E44" s="217" t="str">
        <f t="shared" si="0"/>
        <v>Alto</v>
      </c>
    </row>
    <row r="45" spans="1:29" ht="102" x14ac:dyDescent="0.25">
      <c r="A45" s="216" t="str">
        <f>TEXT('3 PROBABIL E IMPACTO INHERENTE'!A45,)</f>
        <v>R2GH</v>
      </c>
      <c r="B45" s="217" t="str">
        <f>'3 PROBABIL E IMPACTO INHERENTE'!B45</f>
        <v>Posibilidad de afectación reputacional y económica por sanciones y/o multas de entes de control y/o demandas debido a fallas en el seguimiento a la ejecución de las actividades programadas en Plan de Trabajo de SGSST</v>
      </c>
      <c r="C45" s="218" t="str">
        <f>+'3 PROBABIL E IMPACTO INHERENTE'!F45</f>
        <v>Media</v>
      </c>
      <c r="D45" s="218" t="str">
        <f>+'3 PROBABIL E IMPACTO INHERENTE'!N45</f>
        <v>Mayor</v>
      </c>
      <c r="E45" s="217" t="str">
        <f t="shared" si="0"/>
        <v>Alto</v>
      </c>
    </row>
    <row r="46" spans="1:29" ht="76.5" x14ac:dyDescent="0.25">
      <c r="A46" s="216" t="str">
        <f>TEXT('3 PROBABIL E IMPACTO INHERENTE'!A46,)</f>
        <v>R3GH</v>
      </c>
      <c r="B46" s="217" t="str">
        <f>'3 PROBABIL E IMPACTO INHERENTE'!B46</f>
        <v>Posibilidad de afectación reputacional por sanciones de entes de control debido al incumplimiento en la ejecución del Plan Estratégico del Talento Humano</v>
      </c>
      <c r="C46" s="218" t="str">
        <f>+'3 PROBABIL E IMPACTO INHERENTE'!F46</f>
        <v>Media</v>
      </c>
      <c r="D46" s="218" t="str">
        <f>+'3 PROBABIL E IMPACTO INHERENTE'!N46</f>
        <v>Moderado</v>
      </c>
      <c r="E46" s="217" t="str">
        <f t="shared" si="0"/>
        <v>Moderado</v>
      </c>
    </row>
    <row r="47" spans="1:29" ht="76.5" x14ac:dyDescent="0.25">
      <c r="A47" s="216" t="str">
        <f>TEXT('3 PROBABIL E IMPACTO INHERENTE'!A47,)</f>
        <v>R4GH</v>
      </c>
      <c r="B47" s="217" t="str">
        <f>'3 PROBABIL E IMPACTO INHERENTE'!B47</f>
        <v>Posibilidad de afectación reputacional por sanciones de entes de control o quejas de un grupo de valor debido a fallas en la planeacion de la estrategia del plan de cultura de integridad</v>
      </c>
      <c r="C47" s="218" t="str">
        <f>+'3 PROBABIL E IMPACTO INHERENTE'!F47</f>
        <v>Muy Baja</v>
      </c>
      <c r="D47" s="218" t="str">
        <f>+'3 PROBABIL E IMPACTO INHERENTE'!N47</f>
        <v>Moderado</v>
      </c>
      <c r="E47" s="217" t="str">
        <f t="shared" si="0"/>
        <v>Moderado</v>
      </c>
    </row>
    <row r="48" spans="1:29" ht="127.5" x14ac:dyDescent="0.25">
      <c r="A48" s="216" t="str">
        <f>TEXT('3 PROBABIL E IMPACTO INHERENTE'!A48,)</f>
        <v>R1GS</v>
      </c>
      <c r="B48" s="217" t="str">
        <f>'3 PROBABIL E IMPACTO INHERENTE'!B48</f>
        <v xml:space="preserve">Posibilidad de afectación reputacional  por hallazgos de entes de control o queja de grupos de valor   debido a incumplimientos en las metas programadas en la ejecución de los recursos financieros de los proyectos de inversión a cargo de la Subsecretaría de Seguridad y Convivencia. </v>
      </c>
      <c r="C48" s="218" t="str">
        <f>+'3 PROBABIL E IMPACTO INHERENTE'!F48</f>
        <v>Media</v>
      </c>
      <c r="D48" s="218" t="str">
        <f>+'3 PROBABIL E IMPACTO INHERENTE'!N48</f>
        <v>Moderado</v>
      </c>
      <c r="E48" s="217" t="str">
        <f t="shared" si="0"/>
        <v>Moderado</v>
      </c>
    </row>
    <row r="49" spans="1:5" ht="140.25" x14ac:dyDescent="0.25">
      <c r="A49" s="216" t="str">
        <f>TEXT('3 PROBABIL E IMPACTO INHERENTE'!A49,)</f>
        <v>R4GS</v>
      </c>
      <c r="B49" s="217" t="str">
        <f>'3 PROBABIL E IMPACTO INHERENTE'!B49</f>
        <v>Posibilidad de afectación económica y reputacional para la SDSCJ,  por señalamientos o demandas, debido a fallas en la aplicación de protocolos, desconocimiento del rol institucional o falta de articulación interinstitucional en los eventos de acompañamiento a manifestaciones y movilizaciones.</v>
      </c>
      <c r="C49" s="218" t="str">
        <f>+'3 PROBABIL E IMPACTO INHERENTE'!F49</f>
        <v>Alta</v>
      </c>
      <c r="D49" s="218" t="str">
        <f>+'3 PROBABIL E IMPACTO INHERENTE'!N49</f>
        <v>Mayor</v>
      </c>
      <c r="E49" s="217" t="str">
        <f t="shared" si="0"/>
        <v>Alto</v>
      </c>
    </row>
    <row r="50" spans="1:5" ht="102" x14ac:dyDescent="0.25">
      <c r="A50" s="216" t="str">
        <f>TEXT('3 PROBABIL E IMPACTO INHERENTE'!A50,)</f>
        <v>R1AB</v>
      </c>
      <c r="B50" s="217" t="str">
        <f>'3 PROBABIL E IMPACTO INHERENTE'!B50</f>
        <v>Posibilidad de afectación reputacional y económica por sanciones o multas de entes de control y las quejas recibidas por los grupos de valor debido al uso de los bienes en comodato con un fin diferente a lo pactado contractualmente</v>
      </c>
      <c r="C50" s="218" t="str">
        <f>+'3 PROBABIL E IMPACTO INHERENTE'!F50</f>
        <v>Media</v>
      </c>
      <c r="D50" s="218" t="str">
        <f>+'3 PROBABIL E IMPACTO INHERENTE'!N50</f>
        <v>Moderado</v>
      </c>
      <c r="E50" s="217" t="str">
        <f t="shared" si="0"/>
        <v>Moderado</v>
      </c>
    </row>
    <row r="51" spans="1:5" ht="89.25" x14ac:dyDescent="0.25">
      <c r="A51" s="216" t="str">
        <f>TEXT('3 PROBABIL E IMPACTO INHERENTE'!A51,)</f>
        <v>R2AB</v>
      </c>
      <c r="B51" s="217" t="str">
        <f>'3 PROBABIL E IMPACTO INHERENTE'!B51</f>
        <v xml:space="preserve">Posibilidad de afectación económica por sanciones o multas de entes de control   debido a la reclamación de los siniestros fuera de los tiempos establecidos en los que no opere la prescripción   </v>
      </c>
      <c r="C51" s="218" t="str">
        <f>+'3 PROBABIL E IMPACTO INHERENTE'!F51</f>
        <v>Media</v>
      </c>
      <c r="D51" s="218" t="str">
        <f>+'3 PROBABIL E IMPACTO INHERENTE'!N51</f>
        <v>Mayor</v>
      </c>
      <c r="E51" s="217" t="str">
        <f t="shared" si="0"/>
        <v>Alto</v>
      </c>
    </row>
    <row r="52" spans="1:5" ht="89.25" x14ac:dyDescent="0.25">
      <c r="A52" s="216" t="str">
        <f>TEXT('3 PROBABIL E IMPACTO INHERENTE'!A52,)</f>
        <v>R3AB</v>
      </c>
      <c r="B52" s="217" t="str">
        <f>'3 PROBABIL E IMPACTO INHERENTE'!B52</f>
        <v xml:space="preserve">Posibilidad de afectación reputacional y económica  por sanciones o multas de entes de control  debido al suministro de los bienes y servicios requeridos, fuera de los tiempos establecidos en los contratos </v>
      </c>
      <c r="C52" s="218" t="str">
        <f>+'3 PROBABIL E IMPACTO INHERENTE'!F52</f>
        <v>Media</v>
      </c>
      <c r="D52" s="218" t="str">
        <f>+'3 PROBABIL E IMPACTO INHERENTE'!N52</f>
        <v>Mayor</v>
      </c>
      <c r="E52" s="217" t="str">
        <f t="shared" si="0"/>
        <v>Alto</v>
      </c>
    </row>
    <row r="53" spans="1:5" ht="165.75" x14ac:dyDescent="0.25">
      <c r="A53" s="216" t="str">
        <f>TEXT('3 PROBABIL E IMPACTO INHERENTE'!A53,)</f>
        <v>R4AB</v>
      </c>
      <c r="B53" s="217" t="str">
        <f>'3 PROBABIL E IMPACTO INHERENTE'!B53</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3" s="218" t="str">
        <f>+'3 PROBABIL E IMPACTO INHERENTE'!F53</f>
        <v>Media</v>
      </c>
      <c r="D53" s="218" t="str">
        <f>+'3 PROBABIL E IMPACTO INHERENTE'!N53</f>
        <v>Mayor</v>
      </c>
      <c r="E53" s="217" t="str">
        <f t="shared" si="0"/>
        <v>Alto</v>
      </c>
    </row>
    <row r="54" spans="1:5" ht="89.25" x14ac:dyDescent="0.25">
      <c r="A54" s="216" t="str">
        <f>TEXT('3 PROBABIL E IMPACTO INHERENTE'!A54,)</f>
        <v>R5AB</v>
      </c>
      <c r="B54" s="217" t="str">
        <f>'3 PROBABIL E IMPACTO INHERENTE'!B54</f>
        <v>Posibilidad de afectación reputacional y económica por sanciones o multas de entes de control y/o quejas de los grupos de interes debido a la inadecuada disposición de los residuos peligrosos (Talleres)</v>
      </c>
      <c r="C54" s="218" t="str">
        <f>+'3 PROBABIL E IMPACTO INHERENTE'!F54</f>
        <v>Media</v>
      </c>
      <c r="D54" s="218" t="str">
        <f>+'3 PROBABIL E IMPACTO INHERENTE'!N54</f>
        <v>Mayor</v>
      </c>
      <c r="E54" s="217" t="str">
        <f t="shared" si="0"/>
        <v>Alto</v>
      </c>
    </row>
    <row r="55" spans="1:5" ht="102" x14ac:dyDescent="0.25">
      <c r="A55" s="216" t="str">
        <f>TEXT('3 PROBABIL E IMPACTO INHERENTE'!A55,)</f>
        <v>R1GIP</v>
      </c>
      <c r="B55" s="217" t="str">
        <f>'3 PROBABIL E IMPACTO INHERENTE'!B55</f>
        <v>Posibilidad de afectación reputacional y económica por denuncias o sanciones de entes de control debido al incumplimiento en la prestación del servicio psicosocial (Prestación continua e ininterrumpida del servicio)</v>
      </c>
      <c r="C55" s="218" t="str">
        <f>+'3 PROBABIL E IMPACTO INHERENTE'!F55</f>
        <v>Alta</v>
      </c>
      <c r="D55" s="218" t="str">
        <f>+'3 PROBABIL E IMPACTO INHERENTE'!N55</f>
        <v>Mayor</v>
      </c>
      <c r="E55" s="217" t="str">
        <f t="shared" si="0"/>
        <v>Alto</v>
      </c>
    </row>
    <row r="56" spans="1:5" ht="114.75" x14ac:dyDescent="0.25">
      <c r="A56" s="216" t="str">
        <f>TEXT('3 PROBABIL E IMPACTO INHERENTE'!A56,)</f>
        <v>R2GIP</v>
      </c>
      <c r="B56" s="217" t="str">
        <f>'3 PROBABIL E IMPACTO INHERENTE'!B56</f>
        <v>Posibilidad de afectación reputacional y económica por sanciones o multas de entes de control, detrimento patrimonial. O perdida de la certificación ACA debido a la disminución de la cobertura ocupacional en las actividades válidas para la redención de pena</v>
      </c>
      <c r="C56" s="218" t="str">
        <f>+'3 PROBABIL E IMPACTO INHERENTE'!F56</f>
        <v>Media</v>
      </c>
      <c r="D56" s="218" t="str">
        <f>+'3 PROBABIL E IMPACTO INHERENTE'!N56</f>
        <v>Moderado</v>
      </c>
      <c r="E56" s="217" t="str">
        <f t="shared" si="0"/>
        <v>Moderado</v>
      </c>
    </row>
    <row r="57" spans="1:5" ht="76.5" x14ac:dyDescent="0.25">
      <c r="A57" s="216" t="str">
        <f>TEXT('3 PROBABIL E IMPACTO INHERENTE'!A57,)</f>
        <v>R3GIP</v>
      </c>
      <c r="B57" s="217" t="str">
        <f>'3 PROBABIL E IMPACTO INHERENTE'!B57</f>
        <v>Posibilidad de afectación reputacional por fugas o rescates dentro del sistema carcelario o durante traslados o remisiones debido a fallas en los procedimientos establecidos</v>
      </c>
      <c r="C57" s="218" t="str">
        <f>+'3 PROBABIL E IMPACTO INHERENTE'!F57</f>
        <v>Media</v>
      </c>
      <c r="D57" s="218" t="str">
        <f>+'3 PROBABIL E IMPACTO INHERENTE'!N57</f>
        <v>Menor</v>
      </c>
      <c r="E57" s="217" t="str">
        <f t="shared" si="0"/>
        <v>Moderado</v>
      </c>
    </row>
    <row r="58" spans="1:5" ht="140.25" x14ac:dyDescent="0.25">
      <c r="A58" s="216" t="str">
        <f>TEXT('3 PROBABIL E IMPACTO INHERENTE'!A58,)</f>
        <v>R4GIP</v>
      </c>
      <c r="B58" s="217" t="str">
        <f>'3 PROBABIL E IMPACTO INHERENTE'!B58</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58" s="218" t="str">
        <f>+'3 PROBABIL E IMPACTO INHERENTE'!F58</f>
        <v>Media</v>
      </c>
      <c r="D58" s="218" t="str">
        <f>+'3 PROBABIL E IMPACTO INHERENTE'!N58</f>
        <v>Moderado</v>
      </c>
      <c r="E58" s="217" t="str">
        <f t="shared" si="0"/>
        <v>Moderado</v>
      </c>
    </row>
    <row r="59" spans="1:5" ht="89.25" x14ac:dyDescent="0.25">
      <c r="A59" s="216" t="str">
        <f>TEXT('3 PROBABIL E IMPACTO INHERENTE'!A59,)</f>
        <v>R5GIP</v>
      </c>
      <c r="B59" s="217" t="str">
        <f>'3 PROBABIL E IMPACTO INHERENTE'!B59</f>
        <v>Posibilidad de afectación reputacional y económica por demanda de los PPL, familiar, tercero o entes control debido al incumplimiento en la cobertura de los puestos de servicio y las actividades programadas</v>
      </c>
      <c r="C59" s="218" t="str">
        <f>+'3 PROBABIL E IMPACTO INHERENTE'!F59</f>
        <v>Baja</v>
      </c>
      <c r="D59" s="218" t="str">
        <f>+'3 PROBABIL E IMPACTO INHERENTE'!N59</f>
        <v>Moderado</v>
      </c>
      <c r="E59" s="217" t="str">
        <f t="shared" si="0"/>
        <v>Moderado</v>
      </c>
    </row>
    <row r="60" spans="1:5" ht="114.75" x14ac:dyDescent="0.25">
      <c r="A60" s="216" t="str">
        <f>TEXT('3 PROBABIL E IMPACTO INHERENTE'!A60,)</f>
        <v>R6GIP</v>
      </c>
      <c r="B60" s="217" t="str">
        <f>'3 PROBABIL E IMPACTO INHERENTE'!B60</f>
        <v>Posibilidad de afectación económica por demanda de los PPL, familiar, tercero o entes control  debido a falencias en seguridad y deficiencia en los tiempos de reacción a los eventos que atenten contra la seguridad de las PPL/Funcionarios/Guardia.</v>
      </c>
      <c r="C60" s="218" t="str">
        <f>+'3 PROBABIL E IMPACTO INHERENTE'!F60</f>
        <v>Media</v>
      </c>
      <c r="D60" s="218" t="str">
        <f>+'3 PROBABIL E IMPACTO INHERENTE'!N60</f>
        <v>Moderado</v>
      </c>
      <c r="E60" s="217" t="str">
        <f t="shared" si="0"/>
        <v>Moderado</v>
      </c>
    </row>
    <row r="61" spans="1:5" ht="76.5" x14ac:dyDescent="0.25">
      <c r="A61" s="216" t="str">
        <f>TEXT('3 PROBABIL E IMPACTO INHERENTE'!A61,)</f>
        <v>R7GIP</v>
      </c>
      <c r="B61" s="217" t="str">
        <f>'3 PROBABIL E IMPACTO INHERENTE'!B61</f>
        <v>Posibilidad de afectación reputacional por sanción disciplinaria  debido a fuga/rescates o falencia en la seguridad dentro del sistema penitenciario</v>
      </c>
      <c r="C61" s="218" t="str">
        <f>+'3 PROBABIL E IMPACTO INHERENTE'!F61</f>
        <v>Baja</v>
      </c>
      <c r="D61" s="218" t="str">
        <f>+'3 PROBABIL E IMPACTO INHERENTE'!N61</f>
        <v>Mayor</v>
      </c>
      <c r="E61" s="217" t="str">
        <f t="shared" si="0"/>
        <v>Alto</v>
      </c>
    </row>
    <row r="62" spans="1:5" ht="63.75" x14ac:dyDescent="0.25">
      <c r="A62" s="216" t="str">
        <f>TEXT('3 PROBABIL E IMPACTO INHERENTE'!A62,)</f>
        <v>R8GIP</v>
      </c>
      <c r="B62" s="217" t="str">
        <f>'3 PROBABIL E IMPACTO INHERENTE'!B62</f>
        <v>Posibilidad de afectación reputacional por requerimientos de entes de control debido a la pérdida de la confidencialidad de la información</v>
      </c>
      <c r="C62" s="218" t="str">
        <f>+'3 PROBABIL E IMPACTO INHERENTE'!F62</f>
        <v>Media</v>
      </c>
      <c r="D62" s="218" t="str">
        <f>+'3 PROBABIL E IMPACTO INHERENTE'!N62</f>
        <v>Mayor</v>
      </c>
      <c r="E62" s="217" t="str">
        <f t="shared" si="0"/>
        <v>Alto</v>
      </c>
    </row>
    <row r="63" spans="1:5" ht="63.75" x14ac:dyDescent="0.25">
      <c r="A63" s="216" t="str">
        <f>TEXT('3 PROBABIL E IMPACTO INHERENTE'!A63,)</f>
        <v>R9GIP</v>
      </c>
      <c r="B63" s="217" t="str">
        <f>'3 PROBABIL E IMPACTO INHERENTE'!B63</f>
        <v xml:space="preserve">Posibilidad de afectación reputacional por requerimientos de entes de control y autoridades judiciales debido al vencimiento de trámites Jurídicos. </v>
      </c>
      <c r="C63" s="218" t="str">
        <f>+'3 PROBABIL E IMPACTO INHERENTE'!F63</f>
        <v>Media</v>
      </c>
      <c r="D63" s="218" t="str">
        <f>+'3 PROBABIL E IMPACTO INHERENTE'!N63</f>
        <v>Mayor</v>
      </c>
      <c r="E63" s="217" t="str">
        <f t="shared" si="0"/>
        <v>Alto</v>
      </c>
    </row>
    <row r="64" spans="1:5" ht="63.75" x14ac:dyDescent="0.25">
      <c r="A64" s="216" t="str">
        <f>TEXT('3 PROBABIL E IMPACTO INHERENTE'!A64,)</f>
        <v>R10GIP</v>
      </c>
      <c r="B64" s="217" t="str">
        <f>'3 PROBABIL E IMPACTO INHERENTE'!B64</f>
        <v xml:space="preserve">Posibilidad de afectación reputacional por requerimientos de entes de control y autoridades judiciales debido a la prescripción de trámites Jurídicos. </v>
      </c>
      <c r="C64" s="218" t="str">
        <f>+'3 PROBABIL E IMPACTO INHERENTE'!F64</f>
        <v>Media</v>
      </c>
      <c r="D64" s="218" t="str">
        <f>+'3 PROBABIL E IMPACTO INHERENTE'!N64</f>
        <v>Mayor</v>
      </c>
      <c r="E64" s="217" t="str">
        <f t="shared" si="0"/>
        <v>Alto</v>
      </c>
    </row>
    <row r="65" spans="1:5" ht="63.75" x14ac:dyDescent="0.25">
      <c r="A65" s="216" t="str">
        <f>TEXT('3 PROBABIL E IMPACTO INHERENTE'!A65,)</f>
        <v>R11GIP</v>
      </c>
      <c r="B65" s="217" t="str">
        <f>'3 PROBABIL E IMPACTO INHERENTE'!B65</f>
        <v>Posibilidad de afectación reputacional por requerimientos de entes de control y autoridades judiciales  debido a permitir la prolongación Ilícita de la libertad</v>
      </c>
      <c r="C65" s="218" t="str">
        <f>+'3 PROBABIL E IMPACTO INHERENTE'!F65</f>
        <v>Media</v>
      </c>
      <c r="D65" s="218" t="str">
        <f>+'3 PROBABIL E IMPACTO INHERENTE'!N65</f>
        <v>Mayor</v>
      </c>
      <c r="E65" s="217" t="str">
        <f t="shared" si="0"/>
        <v>Alto</v>
      </c>
    </row>
    <row r="66" spans="1:5" ht="89.25" x14ac:dyDescent="0.25">
      <c r="A66" s="216" t="str">
        <f>TEXT('3 PROBABIL E IMPACTO INHERENTE'!A66,)</f>
        <v>R12GIP</v>
      </c>
      <c r="B66" s="217" t="str">
        <f>'3 PROBABIL E IMPACTO INHERENTE'!B66</f>
        <v>Posibilidad de afectación reputacional por requerimientos de entes de control y autoridades judiciales debido a Hojas de vida incompletas, desactualizadas o imprecisas (Física o en el aplicativo SISIPEC WEB)</v>
      </c>
      <c r="C66" s="218" t="str">
        <f>+'3 PROBABIL E IMPACTO INHERENTE'!F66</f>
        <v>Media</v>
      </c>
      <c r="D66" s="218" t="str">
        <f>+'3 PROBABIL E IMPACTO INHERENTE'!N66</f>
        <v>Mayor</v>
      </c>
      <c r="E66" s="217" t="str">
        <f t="shared" si="0"/>
        <v>Alto</v>
      </c>
    </row>
    <row r="67" spans="1:5" ht="89.25" x14ac:dyDescent="0.25">
      <c r="A67" s="216" t="str">
        <f>TEXT('3 PROBABIL E IMPACTO INHERENTE'!A67,)</f>
        <v>R13GIP</v>
      </c>
      <c r="B67" s="217" t="str">
        <f>'3 PROBABIL E IMPACTO INHERENTE'!B67</f>
        <v>Posibilidad de afectación reputacional por requerimientos de entes de control y autoridades judiciales debido a conceder u otorgar libertad o trasladar a una PPL sin el debido cumplimiento de los requisitos legales.</v>
      </c>
      <c r="C67" s="218" t="str">
        <f>+'3 PROBABIL E IMPACTO INHERENTE'!F67</f>
        <v>Media</v>
      </c>
      <c r="D67" s="218" t="str">
        <f>+'3 PROBABIL E IMPACTO INHERENTE'!N67</f>
        <v>Mayor</v>
      </c>
      <c r="E67" s="217" t="str">
        <f t="shared" si="0"/>
        <v>Alto</v>
      </c>
    </row>
    <row r="68" spans="1:5" ht="63.75" x14ac:dyDescent="0.25">
      <c r="A68" s="216" t="str">
        <f>TEXT('3 PROBABIL E IMPACTO INHERENTE'!A68,)</f>
        <v>R14GIP</v>
      </c>
      <c r="B68" s="217" t="str">
        <f>'3 PROBABIL E IMPACTO INHERENTE'!B68</f>
        <v xml:space="preserve">Posibilidad de afectación reputacional por requerimientos de entes de control y autoridades judiciales  debido a la privación ilegal de la libertad </v>
      </c>
      <c r="C68" s="218" t="str">
        <f>+'3 PROBABIL E IMPACTO INHERENTE'!F68</f>
        <v>Media</v>
      </c>
      <c r="D68" s="218" t="str">
        <f>+'3 PROBABIL E IMPACTO INHERENTE'!N68</f>
        <v>Mayor</v>
      </c>
      <c r="E68" s="217" t="str">
        <f t="shared" si="0"/>
        <v>Alto</v>
      </c>
    </row>
    <row r="69" spans="1:5" ht="153" x14ac:dyDescent="0.25">
      <c r="A69" s="216" t="str">
        <f>TEXT('3 PROBABIL E IMPACTO INHERENTE'!A69,)</f>
        <v>R1GCI</v>
      </c>
      <c r="B69" s="217" t="str">
        <f>'3 PROBABIL E IMPACTO INHERENTE'!B69</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69" s="218" t="str">
        <f>+'3 PROBABIL E IMPACTO INHERENTE'!F69</f>
        <v>Media</v>
      </c>
      <c r="D69" s="218" t="str">
        <f>+'3 PROBABIL E IMPACTO INHERENTE'!N69</f>
        <v>Menor</v>
      </c>
      <c r="E69" s="217" t="str">
        <f t="shared" si="0"/>
        <v>Moderado</v>
      </c>
    </row>
    <row r="70" spans="1:5" ht="127.5" x14ac:dyDescent="0.25">
      <c r="A70" s="216" t="str">
        <f>TEXT('3 PROBABIL E IMPACTO INHERENTE'!A70,)</f>
        <v>R1GTS</v>
      </c>
      <c r="B70" s="217" t="str">
        <f>'3 PROBABIL E IMPACTO INHERENTE'!B70</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0" s="218" t="str">
        <f>+'3 PROBABIL E IMPACTO INHERENTE'!F70</f>
        <v>Baja</v>
      </c>
      <c r="D70" s="218" t="str">
        <f>+'3 PROBABIL E IMPACTO INHERENTE'!N70</f>
        <v>Moderado</v>
      </c>
      <c r="E70" s="217" t="str">
        <f t="shared" si="0"/>
        <v>Moderado</v>
      </c>
    </row>
    <row r="71" spans="1:5" ht="242.25" x14ac:dyDescent="0.25">
      <c r="A71" s="216" t="str">
        <f>TEXT('3 PROBABIL E IMPACTO INHERENTE'!A71,)</f>
        <v>R2GTS</v>
      </c>
      <c r="B71" s="217" t="str">
        <f>'3 PROBABIL E IMPACTO INHERENTE'!B71</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1" s="218" t="str">
        <f>+'3 PROBABIL E IMPACTO INHERENTE'!F71</f>
        <v>Muy Baja</v>
      </c>
      <c r="D71" s="218" t="str">
        <f>+'3 PROBABIL E IMPACTO INHERENTE'!N71</f>
        <v>Moderado</v>
      </c>
      <c r="E71" s="217" t="str">
        <f t="shared" si="0"/>
        <v>Moderado</v>
      </c>
    </row>
    <row r="72" spans="1:5" x14ac:dyDescent="0.25">
      <c r="A72" s="216" t="str">
        <f>TEXT('3 PROBABIL E IMPACTO INHERENTE'!A72,)</f>
        <v/>
      </c>
      <c r="B72" s="217">
        <f>'3 PROBABIL E IMPACTO INHERENTE'!B72</f>
        <v>0</v>
      </c>
      <c r="C72" s="218" t="str">
        <f>+'3 PROBABIL E IMPACTO INHERENTE'!F72</f>
        <v/>
      </c>
      <c r="D72" s="218" t="str">
        <f>+'3 PROBABIL E IMPACTO INHERENTE'!N72</f>
        <v/>
      </c>
      <c r="E72" s="217" t="str">
        <f t="shared" ref="E72:E74" si="1">+IF(C72=$Q$7,IF(D72=$R$6,$R$7,IF(D72=$S$6,$S$7,IF(D72=$T$6,$T$7,IF(D72=$U$6,$U$7,IF(D72=$V$6,$V$7))))),IF(C72=$Q$8,IF(D72=$R$6,$R$8,IF(D72=$S$6,$S$8,IF(D72=$T$6,$T$8,IF(D72=$U$6,$U$8,IF(D72=$V$6,$V$8))))),IF(C72=$Q$9,IF(D72=$R$6,$R$9,IF(D72=$S$6,$S$9,IF(D72=$T$6,$T$9,IF(D72=$U$6,$U$9,IF(D72=$V$6,$V$9))))),IF(C72=$Q$10,IF(D72=$R$6,$R$10,IF(D72=$S$6,$S$10,IF(D72=$T$6,$T$10,IF(D72=$U$6,$U$10,IF(D72=$V$6,$V$10))))),IF(C72=$Q$11,IF(D72=$R$6,$R$11,IF(D72=$S$6,$S$11,IF(D72=$T$6,$T$11,IF(D72=$U$6,$U$11,IF(D72=$V$6,$V$11))))),"")))))</f>
        <v/>
      </c>
    </row>
    <row r="73" spans="1:5" x14ac:dyDescent="0.25">
      <c r="A73" s="216" t="str">
        <f>TEXT('3 PROBABIL E IMPACTO INHERENTE'!A73,)</f>
        <v/>
      </c>
      <c r="B73" s="217">
        <f>'3 PROBABIL E IMPACTO INHERENTE'!B73</f>
        <v>0</v>
      </c>
      <c r="C73" s="218" t="str">
        <f>+'3 PROBABIL E IMPACTO INHERENTE'!F73</f>
        <v/>
      </c>
      <c r="D73" s="218" t="str">
        <f>+'3 PROBABIL E IMPACTO INHERENTE'!N73</f>
        <v/>
      </c>
      <c r="E73" s="217" t="str">
        <f t="shared" si="1"/>
        <v/>
      </c>
    </row>
    <row r="74" spans="1:5" x14ac:dyDescent="0.25">
      <c r="A74" s="216" t="str">
        <f>TEXT('3 PROBABIL E IMPACTO INHERENTE'!A74,)</f>
        <v/>
      </c>
      <c r="B74" s="217">
        <f>'3 PROBABIL E IMPACTO INHERENTE'!B74</f>
        <v>0</v>
      </c>
      <c r="C74" s="218" t="str">
        <f>+'3 PROBABIL E IMPACTO INHERENTE'!F74</f>
        <v/>
      </c>
      <c r="D74" s="218" t="str">
        <f>+'3 PROBABIL E IMPACTO INHERENTE'!N74</f>
        <v/>
      </c>
      <c r="E74" s="217" t="str">
        <f t="shared" si="1"/>
        <v/>
      </c>
    </row>
  </sheetData>
  <sheetProtection algorithmName="SHA-512" hashValue="QRF1wohfuhdO5oIeSHyA4wgp767bCnSr8RSUK/FCc8R1TMK0GXeoY8qruvQwxUyf1YYr7IKFo3CtSqR4hXR5qQ==" saltValue="ZS++8ToPOhlgQGbNeou2pg==" spinCount="100000" sheet="1" objects="1" scenarios="1" formatCells="0" formatColumns="0" formatRows="0" sort="0" autoFilter="0"/>
  <dataConsolidate/>
  <mergeCells count="10">
    <mergeCell ref="U1:V1"/>
    <mergeCell ref="R4:V4"/>
    <mergeCell ref="C5:E5"/>
    <mergeCell ref="I5:M5"/>
    <mergeCell ref="G7:G11"/>
    <mergeCell ref="O7:O11"/>
    <mergeCell ref="B3:D3"/>
    <mergeCell ref="G4:M4"/>
    <mergeCell ref="A1:B1"/>
    <mergeCell ref="C1:T1"/>
  </mergeCells>
  <conditionalFormatting sqref="C7:C74">
    <cfRule type="cellIs" dxfId="83" priority="6" operator="equal">
      <formula>$Q$11</formula>
    </cfRule>
    <cfRule type="cellIs" dxfId="82" priority="7" operator="equal">
      <formula>$Q$10</formula>
    </cfRule>
    <cfRule type="cellIs" dxfId="81" priority="8" operator="equal">
      <formula>$Q$9</formula>
    </cfRule>
    <cfRule type="cellIs" dxfId="80" priority="9" operator="equal">
      <formula>$Q$8</formula>
    </cfRule>
    <cfRule type="cellIs" dxfId="79" priority="10" operator="equal">
      <formula>$Q$7</formula>
    </cfRule>
  </conditionalFormatting>
  <conditionalFormatting sqref="D7:D74">
    <cfRule type="cellIs" dxfId="78" priority="1" operator="equal">
      <formula>$R$6</formula>
    </cfRule>
    <cfRule type="cellIs" dxfId="77" priority="2" operator="equal">
      <formula>$S$6</formula>
    </cfRule>
    <cfRule type="cellIs" dxfId="76" priority="3" operator="equal">
      <formula>$T$6</formula>
    </cfRule>
    <cfRule type="cellIs" dxfId="75" priority="4" operator="equal">
      <formula>$U$6</formula>
    </cfRule>
    <cfRule type="cellIs" dxfId="74" priority="5" operator="equal">
      <formula>$V$6</formula>
    </cfRule>
  </conditionalFormatting>
  <conditionalFormatting sqref="E7:E74">
    <cfRule type="cellIs" dxfId="73" priority="11" operator="equal">
      <formula>$H$14</formula>
    </cfRule>
    <cfRule type="cellIs" dxfId="72" priority="12" operator="equal">
      <formula>$H$15</formula>
    </cfRule>
    <cfRule type="cellIs" dxfId="71" priority="13" operator="equal">
      <formula>$H$16</formula>
    </cfRule>
    <cfRule type="cellIs" dxfId="70" priority="14" operator="equal">
      <formula>$H$17</formula>
    </cfRule>
  </conditionalFormatting>
  <dataValidations disablePrompts="1" count="3">
    <dataValidation type="list" allowBlank="1" showInputMessage="1" showErrorMessage="1" sqref="JB7:JH12 IR13:IX14" xr:uid="{00000000-0002-0000-0600-000000000000}">
      <formula1>#REF!</formula1>
    </dataValidation>
    <dataValidation allowBlank="1" showInputMessage="1" showErrorMessage="1" prompt="Es la materialización del riesgo y las consecuencias de su aparición. Su escala es: 5 bajo impacto, 10 medio, 20 alto impacto._x000a_" sqref="JB6:JH6" xr:uid="{00000000-0002-0000-0600-000001000000}"/>
    <dataValidation allowBlank="1" showInputMessage="1" showErrorMessage="1" prompt="La probabilidad se encuentra determinada por una escala de 1 a 3, siendo 1 la menor probabilidad de ocurrencia del riesgo y 3 la mayor probabilidad de  ocurrencia." sqref="JA6" xr:uid="{00000000-0002-0000-0600-000002000000}"/>
  </dataValidations>
  <printOptions horizontalCentered="1" verticalCentered="1"/>
  <pageMargins left="0.31496062992125984" right="0.27559055118110237" top="0.23622047244094491" bottom="0.15748031496062992" header="0" footer="0"/>
  <pageSetup paperSize="5" scale="63" orientation="landscape" r:id="rId1"/>
  <headerFooter alignWithMargins="0">
    <oddFooter>&amp;R&amp;G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7"/>
  <dimension ref="A1:BJ232"/>
  <sheetViews>
    <sheetView topLeftCell="AB5" zoomScale="57" zoomScaleNormal="57" zoomScaleSheetLayoutView="30" workbookViewId="0">
      <selection activeCell="AN15" sqref="AN15"/>
    </sheetView>
  </sheetViews>
  <sheetFormatPr baseColWidth="10" defaultColWidth="11.42578125" defaultRowHeight="15" x14ac:dyDescent="0.25"/>
  <cols>
    <col min="1" max="1" width="11.42578125" style="2"/>
    <col min="2" max="2" width="20.85546875" style="2" bestFit="1" customWidth="1"/>
    <col min="3" max="3" width="36.140625" style="2" customWidth="1"/>
    <col min="4" max="4" width="11.42578125" style="2"/>
    <col min="5" max="5" width="35.140625" style="2" bestFit="1" customWidth="1"/>
    <col min="6" max="6" width="24.42578125" style="2" customWidth="1"/>
    <col min="7" max="7" width="11.42578125" style="2"/>
    <col min="8" max="8" width="35.140625" style="2" bestFit="1" customWidth="1"/>
    <col min="9" max="9" width="39.85546875" style="2" bestFit="1" customWidth="1"/>
    <col min="10" max="10" width="24.85546875" style="2" bestFit="1" customWidth="1"/>
    <col min="11" max="11" width="22.140625" style="2" bestFit="1" customWidth="1"/>
    <col min="12" max="12" width="20.42578125" style="2" customWidth="1"/>
    <col min="13" max="13" width="28.42578125" style="2" customWidth="1"/>
    <col min="14" max="14" width="35.42578125" style="2" bestFit="1" customWidth="1"/>
    <col min="15" max="15" width="43.42578125" style="2" bestFit="1" customWidth="1"/>
    <col min="16" max="16" width="19.28515625" style="2" customWidth="1"/>
    <col min="17" max="17" width="31.28515625" style="2" bestFit="1" customWidth="1"/>
    <col min="18" max="18" width="33.7109375" style="2" bestFit="1" customWidth="1"/>
    <col min="19" max="19" width="19" style="2" bestFit="1" customWidth="1"/>
    <col min="20" max="20" width="39.140625" style="2" bestFit="1" customWidth="1"/>
    <col min="21" max="21" width="43.7109375" style="2" customWidth="1"/>
    <col min="22" max="22" width="11.42578125" style="2"/>
    <col min="23" max="23" width="35.42578125" style="2" bestFit="1" customWidth="1"/>
    <col min="24" max="24" width="11.42578125" style="2"/>
    <col min="25" max="25" width="40" style="2" customWidth="1"/>
    <col min="26" max="26" width="11.42578125" style="2"/>
    <col min="27" max="27" width="39.28515625" style="2" customWidth="1"/>
    <col min="28" max="28" width="11.42578125" style="2"/>
    <col min="29" max="29" width="37.42578125" style="2" customWidth="1"/>
    <col min="30" max="30" width="11.42578125" style="2"/>
    <col min="31" max="31" width="41.7109375" style="2" customWidth="1"/>
    <col min="32" max="32" width="11.42578125" style="2"/>
    <col min="33" max="33" width="32.42578125" style="2" customWidth="1"/>
    <col min="34" max="34" width="11.42578125" style="2"/>
    <col min="35" max="35" width="36.42578125" style="2" customWidth="1"/>
    <col min="36" max="36" width="11.42578125" style="2"/>
    <col min="37" max="37" width="46.140625" style="2" customWidth="1"/>
    <col min="38" max="39" width="11.42578125" style="2"/>
    <col min="40" max="40" width="25" style="2" bestFit="1" customWidth="1"/>
    <col min="41" max="16384" width="11.42578125" style="2"/>
  </cols>
  <sheetData>
    <row r="1" spans="1:62" ht="15.75" thickBot="1" x14ac:dyDescent="0.3">
      <c r="A1" s="1"/>
      <c r="B1" s="1"/>
      <c r="C1" s="1"/>
      <c r="D1" s="1"/>
      <c r="E1" s="1"/>
      <c r="F1" s="1"/>
      <c r="G1" s="1"/>
      <c r="H1" s="1"/>
      <c r="I1" s="1"/>
      <c r="J1" s="1"/>
      <c r="K1" s="1"/>
      <c r="L1" s="1"/>
      <c r="M1" s="1"/>
      <c r="N1" s="1"/>
      <c r="P1" s="1"/>
      <c r="Q1" s="1"/>
      <c r="R1" s="1"/>
      <c r="S1" s="1"/>
      <c r="V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row>
    <row r="2" spans="1:62" ht="30.75" customHeight="1" thickBot="1" x14ac:dyDescent="0.3">
      <c r="A2" s="1"/>
      <c r="B2" s="1"/>
      <c r="C2" s="1"/>
      <c r="D2" s="1"/>
      <c r="E2" s="1"/>
      <c r="F2" s="1"/>
      <c r="G2" s="1"/>
      <c r="H2" s="1"/>
      <c r="I2" s="1"/>
      <c r="J2" s="1"/>
      <c r="K2" s="667" t="s">
        <v>34</v>
      </c>
      <c r="L2" s="668"/>
      <c r="M2" s="1"/>
      <c r="N2" s="3"/>
      <c r="O2" s="4" t="s">
        <v>35</v>
      </c>
      <c r="P2" s="1"/>
      <c r="Q2" s="667" t="s">
        <v>36</v>
      </c>
      <c r="R2" s="668"/>
      <c r="S2" s="1"/>
      <c r="T2" s="665" t="s">
        <v>37</v>
      </c>
      <c r="U2" s="666"/>
      <c r="V2" s="1"/>
      <c r="W2" s="5" t="s">
        <v>38</v>
      </c>
      <c r="X2" s="1"/>
      <c r="Y2" s="5" t="s">
        <v>38</v>
      </c>
      <c r="Z2" s="1"/>
      <c r="AA2" s="5" t="s">
        <v>38</v>
      </c>
      <c r="AB2" s="1"/>
      <c r="AC2" s="5" t="s">
        <v>38</v>
      </c>
      <c r="AD2" s="1"/>
      <c r="AE2" s="5" t="s">
        <v>38</v>
      </c>
      <c r="AF2" s="1"/>
      <c r="AG2" s="5" t="s">
        <v>38</v>
      </c>
      <c r="AH2" s="1"/>
      <c r="AI2" s="5" t="s">
        <v>38</v>
      </c>
      <c r="AJ2" s="1"/>
      <c r="AK2" s="5" t="s">
        <v>38</v>
      </c>
      <c r="AL2" s="1"/>
      <c r="AM2" s="1"/>
      <c r="AN2" s="1"/>
      <c r="AO2" s="1"/>
      <c r="AP2" s="1"/>
      <c r="AQ2" s="1"/>
      <c r="AR2" s="1"/>
      <c r="AS2" s="1"/>
      <c r="AT2" s="1"/>
      <c r="AU2" s="1"/>
      <c r="AV2" s="1"/>
      <c r="AW2" s="1"/>
      <c r="AX2" s="1"/>
      <c r="AY2" s="1"/>
      <c r="AZ2" s="1"/>
      <c r="BA2" s="1"/>
      <c r="BB2" s="1"/>
      <c r="BC2" s="1"/>
      <c r="BD2" s="1"/>
      <c r="BE2" s="1"/>
      <c r="BF2" s="1"/>
      <c r="BG2" s="1"/>
      <c r="BH2" s="1"/>
      <c r="BI2" s="1"/>
      <c r="BJ2" s="1"/>
    </row>
    <row r="3" spans="1:62" ht="65.25" customHeight="1" thickBot="1" x14ac:dyDescent="0.3">
      <c r="A3" s="1"/>
      <c r="B3" s="669" t="s">
        <v>39</v>
      </c>
      <c r="C3" s="670"/>
      <c r="D3" s="1"/>
      <c r="E3" s="667" t="s">
        <v>40</v>
      </c>
      <c r="F3" s="668"/>
      <c r="G3" s="1"/>
      <c r="H3" s="665" t="s">
        <v>41</v>
      </c>
      <c r="I3" s="666"/>
      <c r="J3" s="1"/>
      <c r="K3" s="1"/>
      <c r="L3" s="1"/>
      <c r="M3" s="1"/>
      <c r="N3" s="6"/>
      <c r="O3" s="7" t="s">
        <v>23</v>
      </c>
      <c r="P3" s="8"/>
      <c r="Q3" s="9" t="s">
        <v>42</v>
      </c>
      <c r="R3" s="10" t="s">
        <v>43</v>
      </c>
      <c r="S3" s="1"/>
      <c r="T3" s="10" t="s">
        <v>44</v>
      </c>
      <c r="U3" s="10" t="s">
        <v>43</v>
      </c>
      <c r="V3" s="1"/>
      <c r="W3" s="9" t="s">
        <v>45</v>
      </c>
      <c r="X3" s="1"/>
      <c r="Y3" s="9" t="s">
        <v>46</v>
      </c>
      <c r="Z3" s="1"/>
      <c r="AA3" s="9" t="s">
        <v>47</v>
      </c>
      <c r="AB3" s="1"/>
      <c r="AC3" s="9" t="s">
        <v>48</v>
      </c>
      <c r="AD3" s="1"/>
      <c r="AE3" s="9" t="s">
        <v>49</v>
      </c>
      <c r="AF3" s="1"/>
      <c r="AG3" s="9" t="s">
        <v>50</v>
      </c>
      <c r="AH3" s="1"/>
      <c r="AI3" s="9" t="s">
        <v>51</v>
      </c>
      <c r="AJ3" s="1"/>
      <c r="AK3" s="9" t="s">
        <v>51</v>
      </c>
      <c r="AL3" s="1"/>
      <c r="AM3" s="1"/>
      <c r="AN3" t="s">
        <v>393</v>
      </c>
      <c r="AO3" s="1"/>
      <c r="AP3" s="1"/>
      <c r="AQ3" s="1"/>
      <c r="AR3" s="1"/>
      <c r="AS3" s="1"/>
      <c r="AT3" s="1"/>
      <c r="AU3" s="1"/>
      <c r="AV3" s="1"/>
      <c r="AW3" s="1"/>
      <c r="AX3" s="1"/>
      <c r="AY3" s="1"/>
      <c r="AZ3" s="1"/>
      <c r="BA3" s="1"/>
      <c r="BB3" s="1"/>
      <c r="BC3" s="1"/>
      <c r="BD3" s="1"/>
      <c r="BE3" s="1"/>
      <c r="BF3" s="1"/>
      <c r="BG3" s="1"/>
      <c r="BH3" s="1"/>
      <c r="BI3" s="1"/>
      <c r="BJ3" s="1"/>
    </row>
    <row r="4" spans="1:62" ht="180.75" customHeight="1" thickBot="1" x14ac:dyDescent="0.3">
      <c r="A4" s="1"/>
      <c r="B4" s="65" t="s">
        <v>52</v>
      </c>
      <c r="C4" s="65" t="s">
        <v>43</v>
      </c>
      <c r="D4" s="1"/>
      <c r="E4" s="9" t="s">
        <v>53</v>
      </c>
      <c r="F4" s="11" t="s">
        <v>43</v>
      </c>
      <c r="G4" s="1"/>
      <c r="H4" s="9" t="s">
        <v>17</v>
      </c>
      <c r="I4" s="11" t="s">
        <v>43</v>
      </c>
      <c r="J4" s="1"/>
      <c r="K4" s="1"/>
      <c r="L4" s="1"/>
      <c r="M4" s="1"/>
      <c r="N4" s="12"/>
      <c r="O4" s="7" t="s">
        <v>27</v>
      </c>
      <c r="P4" s="1"/>
      <c r="Q4" s="13" t="s">
        <v>54</v>
      </c>
      <c r="R4" s="14" t="s">
        <v>55</v>
      </c>
      <c r="S4" s="1"/>
      <c r="T4" s="16" t="s">
        <v>56</v>
      </c>
      <c r="U4" s="51" t="s">
        <v>57</v>
      </c>
      <c r="V4" s="1"/>
      <c r="W4" s="16" t="s">
        <v>58</v>
      </c>
      <c r="X4" s="1"/>
      <c r="Y4" s="16" t="s">
        <v>59</v>
      </c>
      <c r="Z4" s="1"/>
      <c r="AA4" s="51" t="s">
        <v>60</v>
      </c>
      <c r="AB4" s="1"/>
      <c r="AC4" s="51" t="s">
        <v>61</v>
      </c>
      <c r="AD4" s="1"/>
      <c r="AE4" s="16" t="s">
        <v>59</v>
      </c>
      <c r="AF4" s="1"/>
      <c r="AG4" s="16" t="s">
        <v>62</v>
      </c>
      <c r="AH4" s="1"/>
      <c r="AI4" s="16" t="s">
        <v>63</v>
      </c>
      <c r="AJ4" s="1"/>
      <c r="AK4" s="16" t="s">
        <v>63</v>
      </c>
      <c r="AL4" s="1"/>
      <c r="AM4" s="1"/>
      <c r="AN4" t="s">
        <v>394</v>
      </c>
      <c r="AO4" s="1"/>
      <c r="AP4" s="1"/>
      <c r="AQ4" s="1"/>
      <c r="AR4" s="1"/>
      <c r="AS4" s="1"/>
      <c r="AT4" s="1"/>
      <c r="AU4" s="1"/>
      <c r="AV4" s="1"/>
      <c r="AW4" s="1"/>
      <c r="AX4" s="1"/>
      <c r="AY4" s="1"/>
      <c r="AZ4" s="1"/>
      <c r="BA4" s="1"/>
      <c r="BB4" s="1"/>
      <c r="BC4" s="1"/>
      <c r="BD4" s="1"/>
      <c r="BE4" s="1"/>
      <c r="BF4" s="1"/>
      <c r="BG4" s="1"/>
      <c r="BH4" s="1"/>
      <c r="BI4" s="1"/>
      <c r="BJ4" s="1"/>
    </row>
    <row r="5" spans="1:62" ht="138.75" customHeight="1" thickBot="1" x14ac:dyDescent="0.3">
      <c r="A5" s="1"/>
      <c r="B5" s="66" t="s">
        <v>64</v>
      </c>
      <c r="C5" s="67" t="s">
        <v>65</v>
      </c>
      <c r="D5" s="1"/>
      <c r="E5" s="15">
        <v>5</v>
      </c>
      <c r="F5" s="17" t="s">
        <v>66</v>
      </c>
      <c r="G5" s="1"/>
      <c r="H5" s="15">
        <v>5</v>
      </c>
      <c r="I5" s="17" t="s">
        <v>67</v>
      </c>
      <c r="J5" s="1"/>
      <c r="K5" s="1"/>
      <c r="L5" s="1"/>
      <c r="M5" s="1"/>
      <c r="N5" s="18"/>
      <c r="O5" s="19" t="s">
        <v>25</v>
      </c>
      <c r="P5" s="1"/>
      <c r="Q5" s="54" t="s">
        <v>403</v>
      </c>
      <c r="R5" s="53" t="s">
        <v>68</v>
      </c>
      <c r="S5" s="1"/>
      <c r="T5" s="13" t="s">
        <v>69</v>
      </c>
      <c r="U5" s="20" t="s">
        <v>70</v>
      </c>
      <c r="V5" s="1"/>
      <c r="W5" s="54" t="s">
        <v>71</v>
      </c>
      <c r="X5" s="1"/>
      <c r="Y5" s="54" t="s">
        <v>72</v>
      </c>
      <c r="Z5" s="1"/>
      <c r="AA5" s="52" t="s">
        <v>73</v>
      </c>
      <c r="AB5" s="1"/>
      <c r="AC5" s="60" t="s">
        <v>74</v>
      </c>
      <c r="AD5" s="1"/>
      <c r="AE5" s="54" t="s">
        <v>72</v>
      </c>
      <c r="AF5" s="1"/>
      <c r="AG5" s="15" t="s">
        <v>75</v>
      </c>
      <c r="AH5" s="1"/>
      <c r="AI5" s="54" t="s">
        <v>76</v>
      </c>
      <c r="AJ5" s="1"/>
      <c r="AK5" s="15" t="s">
        <v>77</v>
      </c>
      <c r="AL5" s="1"/>
      <c r="AM5" s="1"/>
      <c r="AN5" t="s">
        <v>395</v>
      </c>
      <c r="AO5" s="1"/>
      <c r="AP5" s="1"/>
      <c r="AQ5" s="1"/>
      <c r="AR5" s="1"/>
      <c r="AS5" s="1"/>
      <c r="AT5" s="1"/>
      <c r="AU5" s="1"/>
      <c r="AV5" s="1"/>
      <c r="AW5" s="1"/>
      <c r="AX5" s="1"/>
      <c r="AY5" s="1"/>
      <c r="AZ5" s="1"/>
      <c r="BA5" s="1"/>
      <c r="BB5" s="1"/>
      <c r="BC5" s="1"/>
      <c r="BD5" s="1"/>
      <c r="BE5" s="1"/>
      <c r="BF5" s="1"/>
      <c r="BG5" s="1"/>
      <c r="BH5" s="1"/>
      <c r="BI5" s="1"/>
      <c r="BJ5" s="1"/>
    </row>
    <row r="6" spans="1:62" ht="102" customHeight="1" thickBot="1" x14ac:dyDescent="0.3">
      <c r="A6" s="1"/>
      <c r="B6" s="66" t="s">
        <v>78</v>
      </c>
      <c r="C6" s="67" t="s">
        <v>79</v>
      </c>
      <c r="D6" s="1"/>
      <c r="E6" s="15">
        <v>4</v>
      </c>
      <c r="F6" s="17" t="s">
        <v>80</v>
      </c>
      <c r="G6" s="1"/>
      <c r="H6" s="15">
        <v>4</v>
      </c>
      <c r="I6" s="17" t="s">
        <v>81</v>
      </c>
      <c r="J6" s="1"/>
      <c r="K6" s="21" t="s">
        <v>82</v>
      </c>
      <c r="L6" s="1"/>
      <c r="M6" s="1"/>
      <c r="N6" s="1"/>
      <c r="O6" s="1"/>
      <c r="P6" s="1"/>
      <c r="Q6" s="1"/>
      <c r="R6" s="1"/>
      <c r="S6" s="1"/>
      <c r="T6" s="13" t="s">
        <v>390</v>
      </c>
      <c r="U6" s="64"/>
      <c r="V6" s="1"/>
      <c r="W6" s="1"/>
      <c r="X6" s="1"/>
      <c r="Y6" s="1"/>
      <c r="Z6" s="1"/>
      <c r="AA6" s="1"/>
      <c r="AB6" s="1"/>
      <c r="AC6" s="54" t="s">
        <v>83</v>
      </c>
      <c r="AD6" s="1"/>
      <c r="AE6" s="1"/>
      <c r="AF6" s="1"/>
      <c r="AG6" s="54" t="s">
        <v>84</v>
      </c>
      <c r="AH6" s="1"/>
      <c r="AI6" s="1"/>
      <c r="AJ6" s="1"/>
      <c r="AK6" s="54" t="s">
        <v>76</v>
      </c>
      <c r="AL6" s="1"/>
      <c r="AM6" s="1"/>
      <c r="AN6" t="s">
        <v>396</v>
      </c>
      <c r="AO6" s="1"/>
      <c r="AP6" s="1"/>
      <c r="AQ6" s="1"/>
      <c r="AR6" s="1"/>
      <c r="AS6" s="1"/>
      <c r="AT6" s="1"/>
      <c r="AU6" s="1"/>
      <c r="AV6" s="1"/>
      <c r="AW6" s="1"/>
      <c r="AX6" s="1"/>
      <c r="AY6" s="1"/>
      <c r="AZ6" s="1"/>
      <c r="BA6" s="1"/>
      <c r="BB6" s="1"/>
      <c r="BC6" s="1"/>
      <c r="BD6" s="1"/>
      <c r="BE6" s="1"/>
      <c r="BF6" s="1"/>
      <c r="BG6" s="1"/>
      <c r="BH6" s="1"/>
      <c r="BI6" s="1"/>
      <c r="BJ6" s="1"/>
    </row>
    <row r="7" spans="1:62" ht="114" x14ac:dyDescent="0.25">
      <c r="A7" s="1"/>
      <c r="B7" s="66" t="s">
        <v>85</v>
      </c>
      <c r="C7" s="67" t="s">
        <v>86</v>
      </c>
      <c r="D7" s="1"/>
      <c r="E7" s="15">
        <v>3</v>
      </c>
      <c r="F7" s="17" t="s">
        <v>87</v>
      </c>
      <c r="G7" s="1"/>
      <c r="H7" s="15">
        <v>3</v>
      </c>
      <c r="I7" s="17" t="s">
        <v>88</v>
      </c>
      <c r="J7" s="1"/>
      <c r="K7" s="15" t="s">
        <v>89</v>
      </c>
      <c r="L7" s="1"/>
      <c r="M7" s="1"/>
      <c r="N7" s="16">
        <v>5</v>
      </c>
      <c r="O7" s="22">
        <f>$N$7*O12</f>
        <v>5</v>
      </c>
      <c r="P7" s="23">
        <f>$N$7*P12</f>
        <v>10</v>
      </c>
      <c r="Q7" s="24">
        <f>$N$7*Q12</f>
        <v>15</v>
      </c>
      <c r="R7" s="24">
        <f>$N$7*R12</f>
        <v>20</v>
      </c>
      <c r="S7" s="25">
        <f>$N$7*S12</f>
        <v>25</v>
      </c>
      <c r="T7" s="1"/>
      <c r="U7" s="1"/>
      <c r="W7" s="1"/>
      <c r="X7" s="1"/>
      <c r="Y7" s="1"/>
      <c r="Z7" s="1"/>
      <c r="AA7" s="1"/>
      <c r="AB7" s="1"/>
      <c r="AC7" s="1"/>
      <c r="AD7" s="1"/>
      <c r="AE7" s="1"/>
      <c r="AF7" s="1"/>
      <c r="AG7" s="1"/>
      <c r="AH7" s="1"/>
      <c r="AI7" s="1"/>
      <c r="AJ7" s="1"/>
      <c r="AK7" s="1"/>
      <c r="AL7" s="1"/>
      <c r="AM7" s="1"/>
      <c r="AN7" t="s">
        <v>397</v>
      </c>
      <c r="AO7" s="1"/>
      <c r="AP7" s="1"/>
      <c r="AQ7" s="1"/>
      <c r="AR7" s="1"/>
      <c r="AS7" s="1"/>
      <c r="AT7" s="1"/>
      <c r="AU7" s="1"/>
      <c r="AV7" s="1"/>
      <c r="AW7" s="1"/>
      <c r="AX7" s="1"/>
      <c r="AY7" s="1"/>
      <c r="AZ7" s="1"/>
      <c r="BA7" s="1"/>
      <c r="BB7" s="1"/>
      <c r="BC7" s="1"/>
      <c r="BD7" s="1"/>
      <c r="BE7" s="1"/>
      <c r="BF7" s="1"/>
      <c r="BG7" s="1"/>
      <c r="BH7" s="1"/>
      <c r="BI7" s="1"/>
      <c r="BJ7" s="1"/>
    </row>
    <row r="8" spans="1:62" ht="72" thickBot="1" x14ac:dyDescent="0.3">
      <c r="A8" s="1"/>
      <c r="B8" s="66" t="s">
        <v>90</v>
      </c>
      <c r="C8" s="67" t="s">
        <v>91</v>
      </c>
      <c r="D8" s="1"/>
      <c r="E8" s="15">
        <v>2</v>
      </c>
      <c r="F8" s="17" t="s">
        <v>92</v>
      </c>
      <c r="G8" s="1"/>
      <c r="H8" s="15">
        <v>2</v>
      </c>
      <c r="I8" s="17" t="s">
        <v>93</v>
      </c>
      <c r="J8" s="1"/>
      <c r="K8" s="54" t="s">
        <v>94</v>
      </c>
      <c r="L8" s="1"/>
      <c r="M8" s="1"/>
      <c r="N8" s="15">
        <v>4</v>
      </c>
      <c r="O8" s="26">
        <f>$N$8*O12</f>
        <v>4</v>
      </c>
      <c r="P8" s="27">
        <f>$N$8*P12</f>
        <v>8</v>
      </c>
      <c r="Q8" s="27">
        <f>$N$8*Q12</f>
        <v>12</v>
      </c>
      <c r="R8" s="28">
        <f>$N$8*R12</f>
        <v>16</v>
      </c>
      <c r="S8" s="29">
        <f>$N$8*S12</f>
        <v>20</v>
      </c>
      <c r="T8" s="1"/>
      <c r="U8" s="1"/>
      <c r="X8" s="1"/>
      <c r="Y8" s="1"/>
      <c r="Z8" s="1"/>
      <c r="AA8" s="1"/>
      <c r="AB8" s="1"/>
      <c r="AC8" s="1"/>
      <c r="AD8" s="1"/>
      <c r="AE8" s="1"/>
      <c r="AF8" s="1"/>
      <c r="AG8" s="1" t="s">
        <v>95</v>
      </c>
      <c r="AH8" s="1"/>
      <c r="AI8" s="1"/>
      <c r="AJ8" s="1"/>
      <c r="AK8" s="1"/>
      <c r="AL8" s="1"/>
      <c r="AM8" s="1"/>
      <c r="AN8" t="s">
        <v>398</v>
      </c>
      <c r="AO8" s="1"/>
      <c r="AP8" s="1"/>
      <c r="AQ8" s="1"/>
      <c r="AR8" s="1"/>
      <c r="AS8" s="1"/>
      <c r="AT8" s="1"/>
      <c r="AU8" s="1"/>
      <c r="AV8" s="1"/>
      <c r="AW8" s="1"/>
      <c r="AX8" s="1"/>
      <c r="AY8" s="1"/>
      <c r="AZ8" s="1"/>
      <c r="BA8" s="1"/>
      <c r="BB8" s="1"/>
      <c r="BC8" s="1"/>
      <c r="BD8" s="1"/>
      <c r="BE8" s="1"/>
      <c r="BF8" s="1"/>
      <c r="BG8" s="1"/>
      <c r="BH8" s="1"/>
      <c r="BI8" s="1"/>
      <c r="BJ8" s="1"/>
    </row>
    <row r="9" spans="1:62" ht="43.5" thickBot="1" x14ac:dyDescent="0.3">
      <c r="A9" s="1"/>
      <c r="B9" s="66" t="s">
        <v>96</v>
      </c>
      <c r="C9" s="67" t="s">
        <v>97</v>
      </c>
      <c r="D9" s="1"/>
      <c r="E9" s="54">
        <v>1</v>
      </c>
      <c r="F9" s="30" t="s">
        <v>98</v>
      </c>
      <c r="G9" s="1"/>
      <c r="H9" s="54">
        <v>1</v>
      </c>
      <c r="I9" s="30" t="s">
        <v>99</v>
      </c>
      <c r="J9" s="1"/>
      <c r="L9" s="1"/>
      <c r="M9" s="1"/>
      <c r="N9" s="15">
        <v>3</v>
      </c>
      <c r="O9" s="31">
        <f>$N$9*O12</f>
        <v>3</v>
      </c>
      <c r="P9" s="32">
        <f>$N$9*P12</f>
        <v>6</v>
      </c>
      <c r="Q9" s="27">
        <f>$N$9*Q12</f>
        <v>9</v>
      </c>
      <c r="R9" s="28">
        <f>$N$9*R12</f>
        <v>12</v>
      </c>
      <c r="S9" s="29">
        <f>$N$9*S12</f>
        <v>15</v>
      </c>
      <c r="T9" s="1"/>
      <c r="U9" s="1"/>
      <c r="X9" s="1"/>
      <c r="Y9" s="1"/>
      <c r="Z9" s="1"/>
      <c r="AA9" s="1"/>
      <c r="AB9" s="1"/>
      <c r="AC9" s="1"/>
      <c r="AD9" s="1"/>
      <c r="AE9" s="1"/>
      <c r="AF9" s="1"/>
      <c r="AG9" s="1"/>
      <c r="AH9" s="1"/>
      <c r="AI9" s="1"/>
      <c r="AJ9" s="1"/>
      <c r="AK9" s="1"/>
      <c r="AL9" s="1"/>
      <c r="AM9" s="1"/>
      <c r="AN9" t="s">
        <v>399</v>
      </c>
      <c r="AO9" s="1"/>
      <c r="AP9" s="1"/>
      <c r="AQ9" s="1"/>
      <c r="AR9" s="1"/>
      <c r="AS9" s="1"/>
      <c r="AT9" s="1"/>
      <c r="AU9" s="1"/>
      <c r="AV9" s="1"/>
      <c r="AW9" s="1"/>
      <c r="AX9" s="1"/>
      <c r="AY9" s="1"/>
      <c r="AZ9" s="1"/>
      <c r="BA9" s="1"/>
      <c r="BB9" s="1"/>
      <c r="BC9" s="1"/>
      <c r="BD9" s="1"/>
      <c r="BE9" s="1"/>
      <c r="BF9" s="1"/>
      <c r="BG9" s="1"/>
      <c r="BH9" s="1"/>
      <c r="BI9" s="1"/>
      <c r="BJ9" s="1"/>
    </row>
    <row r="10" spans="1:62" ht="72" thickBot="1" x14ac:dyDescent="0.3">
      <c r="A10" s="1"/>
      <c r="B10" s="66" t="s">
        <v>100</v>
      </c>
      <c r="C10" s="67" t="s">
        <v>101</v>
      </c>
      <c r="D10" s="1"/>
      <c r="E10" s="1"/>
      <c r="F10" s="1"/>
      <c r="G10" s="1"/>
      <c r="H10" s="1"/>
      <c r="I10" s="1"/>
      <c r="J10" s="1"/>
      <c r="K10" s="21" t="s">
        <v>102</v>
      </c>
      <c r="L10" s="1"/>
      <c r="M10" s="1"/>
      <c r="N10" s="15">
        <v>2</v>
      </c>
      <c r="O10" s="31">
        <f>$N$10*O12</f>
        <v>2</v>
      </c>
      <c r="P10" s="33">
        <f>$N$10*P12</f>
        <v>4</v>
      </c>
      <c r="Q10" s="32">
        <f>$N$10*Q12</f>
        <v>6</v>
      </c>
      <c r="R10" s="27">
        <f>$N$10*R12</f>
        <v>8</v>
      </c>
      <c r="S10" s="29">
        <f>$N$10*S12</f>
        <v>10</v>
      </c>
      <c r="T10" s="1"/>
      <c r="U10" s="1"/>
      <c r="X10" s="1"/>
      <c r="Y10" s="1"/>
      <c r="Z10" s="1"/>
      <c r="AA10" s="1"/>
      <c r="AB10" s="1"/>
      <c r="AC10" s="1"/>
      <c r="AD10" s="1"/>
      <c r="AE10" s="1"/>
      <c r="AF10" s="1"/>
      <c r="AG10" s="1"/>
      <c r="AH10" s="1"/>
      <c r="AI10" s="1"/>
      <c r="AJ10" s="1"/>
      <c r="AK10" s="1"/>
      <c r="AL10" s="1"/>
      <c r="AM10" s="1"/>
      <c r="AN10" t="s">
        <v>400</v>
      </c>
      <c r="AO10" s="1"/>
      <c r="AP10" s="1"/>
      <c r="AQ10" s="1"/>
      <c r="AR10" s="1"/>
      <c r="AS10" s="1"/>
      <c r="AT10" s="1"/>
      <c r="AU10" s="1"/>
      <c r="AV10" s="1"/>
      <c r="AW10" s="1"/>
      <c r="AX10" s="1"/>
      <c r="AY10" s="1"/>
      <c r="AZ10" s="1"/>
      <c r="BA10" s="1"/>
      <c r="BB10" s="1"/>
      <c r="BC10" s="1"/>
      <c r="BD10" s="1"/>
      <c r="BE10" s="1"/>
      <c r="BF10" s="1"/>
      <c r="BG10" s="1"/>
      <c r="BH10" s="1"/>
      <c r="BI10" s="1"/>
      <c r="BJ10" s="1"/>
    </row>
    <row r="11" spans="1:62" ht="15.75" thickBot="1" x14ac:dyDescent="0.3">
      <c r="A11" s="1"/>
      <c r="B11" s="66" t="s">
        <v>103</v>
      </c>
      <c r="C11" s="67" t="s">
        <v>104</v>
      </c>
      <c r="D11" s="1"/>
      <c r="G11" s="1"/>
      <c r="H11" s="1"/>
      <c r="I11" s="1"/>
      <c r="J11" s="1"/>
      <c r="K11" s="15">
        <v>1</v>
      </c>
      <c r="L11" s="1"/>
      <c r="M11" s="1"/>
      <c r="N11" s="54">
        <v>1</v>
      </c>
      <c r="O11" s="34">
        <f>$N$11*O12</f>
        <v>1</v>
      </c>
      <c r="P11" s="35">
        <f>$N$11*P12</f>
        <v>2</v>
      </c>
      <c r="Q11" s="36">
        <f>$N$11*Q12</f>
        <v>3</v>
      </c>
      <c r="R11" s="37">
        <f>$N$11*R12</f>
        <v>4</v>
      </c>
      <c r="S11" s="38">
        <f>$N$11*S12</f>
        <v>5</v>
      </c>
      <c r="T11" s="1"/>
      <c r="U11" s="1"/>
      <c r="X11" s="1"/>
      <c r="Y11" s="1"/>
      <c r="Z11" s="1"/>
      <c r="AA11" s="1"/>
      <c r="AB11" s="1"/>
      <c r="AC11" s="1"/>
      <c r="AD11" s="1"/>
      <c r="AE11" s="1"/>
      <c r="AF11" s="1"/>
      <c r="AG11" s="1"/>
      <c r="AH11" s="1"/>
      <c r="AI11" s="1"/>
      <c r="AJ11" s="1"/>
      <c r="AK11" s="1"/>
      <c r="AL11" s="1"/>
      <c r="AM11" s="1"/>
      <c r="AN11" t="s">
        <v>401</v>
      </c>
      <c r="AO11" s="1"/>
      <c r="AP11" s="1"/>
      <c r="AQ11" s="1"/>
      <c r="AR11" s="1"/>
      <c r="AS11" s="1"/>
      <c r="AT11" s="1"/>
      <c r="AU11" s="1"/>
      <c r="AV11" s="1"/>
      <c r="AW11" s="1"/>
      <c r="AX11" s="1"/>
      <c r="AY11" s="1"/>
      <c r="AZ11" s="1"/>
      <c r="BA11" s="1"/>
      <c r="BB11" s="1"/>
      <c r="BC11" s="1"/>
      <c r="BD11" s="1"/>
      <c r="BE11" s="1"/>
      <c r="BF11" s="1"/>
      <c r="BG11" s="1"/>
      <c r="BH11" s="1"/>
      <c r="BI11" s="1"/>
      <c r="BJ11" s="1"/>
    </row>
    <row r="12" spans="1:62" ht="86.25" thickBot="1" x14ac:dyDescent="0.3">
      <c r="A12" s="1"/>
      <c r="B12" s="66" t="s">
        <v>105</v>
      </c>
      <c r="C12" s="67" t="s">
        <v>106</v>
      </c>
      <c r="D12" s="1"/>
      <c r="E12" s="39" t="s">
        <v>107</v>
      </c>
      <c r="F12" s="11" t="s">
        <v>43</v>
      </c>
      <c r="G12" s="1"/>
      <c r="H12" s="10" t="s">
        <v>108</v>
      </c>
      <c r="I12" s="40" t="s">
        <v>109</v>
      </c>
      <c r="J12" s="1"/>
      <c r="K12" s="15">
        <v>2</v>
      </c>
      <c r="L12" s="1"/>
      <c r="M12" s="1"/>
      <c r="N12" s="1"/>
      <c r="O12" s="63">
        <v>1</v>
      </c>
      <c r="P12" s="41">
        <v>2</v>
      </c>
      <c r="Q12" s="41">
        <v>3</v>
      </c>
      <c r="R12" s="41">
        <v>4</v>
      </c>
      <c r="S12" s="64">
        <v>5</v>
      </c>
      <c r="T12" s="1"/>
      <c r="U12" s="1"/>
      <c r="V12" s="1"/>
      <c r="W12" s="1"/>
      <c r="X12" s="1"/>
      <c r="Y12" s="1"/>
      <c r="Z12" s="1"/>
      <c r="AA12" s="1"/>
      <c r="AB12" s="1"/>
      <c r="AC12" s="1"/>
      <c r="AD12" s="1"/>
      <c r="AE12" s="1"/>
      <c r="AF12" s="1"/>
      <c r="AG12" s="1"/>
      <c r="AH12" s="1"/>
      <c r="AI12" s="1"/>
      <c r="AJ12" s="1"/>
      <c r="AK12" s="1"/>
      <c r="AL12" s="1"/>
      <c r="AM12" s="1"/>
      <c r="AN12" t="s">
        <v>402</v>
      </c>
      <c r="AO12" s="1"/>
      <c r="AP12" s="1"/>
      <c r="AQ12" s="1"/>
      <c r="AR12" s="1"/>
      <c r="AS12" s="1"/>
      <c r="AT12" s="1"/>
      <c r="AU12" s="1"/>
      <c r="AV12" s="1"/>
      <c r="AW12" s="1"/>
      <c r="AX12" s="1"/>
      <c r="AY12" s="1"/>
      <c r="AZ12" s="1"/>
      <c r="BA12" s="1"/>
      <c r="BB12" s="1"/>
      <c r="BC12" s="1"/>
      <c r="BD12" s="1"/>
      <c r="BE12" s="1"/>
      <c r="BF12" s="1"/>
      <c r="BG12" s="1"/>
      <c r="BH12" s="1"/>
      <c r="BI12" s="1"/>
      <c r="BJ12" s="1"/>
    </row>
    <row r="13" spans="1:62" ht="86.25" thickBot="1" x14ac:dyDescent="0.3">
      <c r="A13" s="1"/>
      <c r="B13" s="66" t="s">
        <v>110</v>
      </c>
      <c r="C13" s="67" t="s">
        <v>111</v>
      </c>
      <c r="D13" s="1"/>
      <c r="E13" s="16" t="s">
        <v>112</v>
      </c>
      <c r="F13" s="51" t="s">
        <v>113</v>
      </c>
      <c r="G13" s="1"/>
      <c r="H13" s="42" t="s">
        <v>22</v>
      </c>
      <c r="I13" s="61" t="s">
        <v>114</v>
      </c>
      <c r="J13" s="1"/>
      <c r="K13" s="15">
        <v>3</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t="s">
        <v>762</v>
      </c>
      <c r="AO13" s="1"/>
      <c r="AP13" s="1"/>
      <c r="AQ13" s="1"/>
      <c r="AR13" s="1"/>
      <c r="AS13" s="1"/>
      <c r="AT13" s="1"/>
      <c r="AU13" s="1"/>
      <c r="AV13" s="1"/>
      <c r="AW13" s="1"/>
      <c r="AX13" s="1"/>
      <c r="AY13" s="1"/>
      <c r="AZ13" s="1"/>
      <c r="BA13" s="1"/>
      <c r="BB13" s="1"/>
      <c r="BC13" s="1"/>
      <c r="BD13" s="1"/>
      <c r="BE13" s="1"/>
      <c r="BF13" s="1"/>
      <c r="BG13" s="1"/>
      <c r="BH13" s="1"/>
      <c r="BI13" s="1"/>
      <c r="BJ13" s="1"/>
    </row>
    <row r="14" spans="1:62" ht="120.75" thickBot="1" x14ac:dyDescent="0.3">
      <c r="A14" s="1"/>
      <c r="B14" s="66" t="s">
        <v>115</v>
      </c>
      <c r="C14" s="67" t="s">
        <v>116</v>
      </c>
      <c r="D14" s="1"/>
      <c r="E14" s="15" t="s">
        <v>24</v>
      </c>
      <c r="F14" s="60" t="s">
        <v>117</v>
      </c>
      <c r="G14" s="1"/>
      <c r="H14" s="43" t="s">
        <v>5</v>
      </c>
      <c r="I14" s="58" t="s">
        <v>118</v>
      </c>
      <c r="J14" s="1"/>
      <c r="K14" s="15">
        <v>4</v>
      </c>
      <c r="L14" s="1"/>
      <c r="M14" s="21" t="s">
        <v>119</v>
      </c>
      <c r="N14" s="55" t="s">
        <v>120</v>
      </c>
      <c r="O14" s="55" t="s">
        <v>121</v>
      </c>
      <c r="P14" s="55" t="s">
        <v>122</v>
      </c>
      <c r="Q14" s="56" t="s">
        <v>123</v>
      </c>
      <c r="U14" s="1"/>
      <c r="V14" s="1"/>
      <c r="W14" s="1"/>
      <c r="X14" s="1"/>
      <c r="Y14" s="1"/>
      <c r="Z14" s="1"/>
      <c r="AA14" s="1"/>
      <c r="AB14" s="1"/>
      <c r="AC14" s="1"/>
      <c r="AD14" s="1"/>
      <c r="AE14" s="1"/>
      <c r="AF14" s="1"/>
      <c r="AG14" s="1"/>
      <c r="AH14" s="1"/>
      <c r="AI14" s="1"/>
      <c r="AJ14" s="1"/>
      <c r="AK14" s="1"/>
      <c r="AL14" s="1"/>
      <c r="AM14" s="1"/>
      <c r="AN14" s="1" t="s">
        <v>398</v>
      </c>
      <c r="AO14" s="1"/>
      <c r="AP14" s="1"/>
      <c r="AQ14" s="1"/>
      <c r="AR14" s="1"/>
      <c r="AS14" s="1"/>
      <c r="AT14" s="1"/>
      <c r="AU14" s="1"/>
      <c r="AV14" s="1"/>
      <c r="AW14" s="1"/>
      <c r="AX14" s="1"/>
      <c r="AY14" s="1"/>
      <c r="AZ14" s="1"/>
      <c r="BA14" s="1"/>
      <c r="BB14" s="1"/>
      <c r="BC14" s="1"/>
      <c r="BD14" s="1"/>
      <c r="BE14" s="1"/>
      <c r="BF14" s="1"/>
      <c r="BG14" s="1"/>
      <c r="BH14" s="1"/>
      <c r="BI14" s="1"/>
      <c r="BJ14" s="1"/>
    </row>
    <row r="15" spans="1:62" ht="105.75" thickBot="1" x14ac:dyDescent="0.3">
      <c r="A15" s="1"/>
      <c r="B15" s="66" t="s">
        <v>124</v>
      </c>
      <c r="C15" s="67" t="s">
        <v>125</v>
      </c>
      <c r="D15" s="1"/>
      <c r="E15" s="15" t="s">
        <v>126</v>
      </c>
      <c r="F15" s="60" t="s">
        <v>127</v>
      </c>
      <c r="G15" s="1"/>
      <c r="H15" s="43" t="s">
        <v>6</v>
      </c>
      <c r="I15" s="58" t="s">
        <v>128</v>
      </c>
      <c r="J15" s="1"/>
      <c r="K15" s="15">
        <v>5</v>
      </c>
      <c r="L15" s="1"/>
      <c r="M15" s="48">
        <v>1</v>
      </c>
      <c r="N15" s="44" t="e">
        <f>IF(AND(#REF!=0,#REF!=0),#REF!,0)</f>
        <v>#REF!</v>
      </c>
      <c r="O15" s="45"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5" s="45"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row>
    <row r="16" spans="1:62" ht="90.75" thickBot="1" x14ac:dyDescent="0.3">
      <c r="A16" s="1"/>
      <c r="B16" s="1"/>
      <c r="C16" s="1"/>
      <c r="D16" s="1"/>
      <c r="E16" s="54" t="s">
        <v>28</v>
      </c>
      <c r="F16" s="52" t="s">
        <v>129</v>
      </c>
      <c r="G16" s="1"/>
      <c r="H16" s="43" t="s">
        <v>1</v>
      </c>
      <c r="I16" s="47" t="s">
        <v>130</v>
      </c>
      <c r="J16" s="1"/>
      <c r="K16" s="15">
        <v>6</v>
      </c>
      <c r="L16" s="1"/>
      <c r="M16" s="48">
        <v>2</v>
      </c>
      <c r="N16" s="48" t="e">
        <f>IF(AND(#REF!=0,#REF!=0),#REF!,0)</f>
        <v>#REF!</v>
      </c>
      <c r="O1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row>
    <row r="17" spans="1:62" ht="45.75" thickBot="1" x14ac:dyDescent="0.3">
      <c r="A17" s="1"/>
      <c r="B17" s="1"/>
      <c r="C17" s="1"/>
      <c r="D17" s="1"/>
      <c r="E17" s="1"/>
      <c r="F17" s="1"/>
      <c r="G17" s="1"/>
      <c r="H17" s="43" t="s">
        <v>7</v>
      </c>
      <c r="I17" s="58" t="s">
        <v>131</v>
      </c>
      <c r="J17" s="1"/>
      <c r="K17" s="15">
        <v>7</v>
      </c>
      <c r="L17" s="1"/>
      <c r="M17" s="48">
        <v>3</v>
      </c>
      <c r="N17" s="48" t="e">
        <f>IF(AND(#REF!=0,#REF!=0),#REF!,0)</f>
        <v>#REF!</v>
      </c>
      <c r="O1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row>
    <row r="18" spans="1:62" ht="16.5" thickBot="1" x14ac:dyDescent="0.3">
      <c r="A18" s="1"/>
      <c r="B18" s="1"/>
      <c r="C18" s="1"/>
      <c r="D18" s="1"/>
      <c r="E18" s="1"/>
      <c r="F18" s="1"/>
      <c r="G18" s="1"/>
      <c r="H18" s="43" t="s">
        <v>8</v>
      </c>
      <c r="I18" s="47" t="s">
        <v>132</v>
      </c>
      <c r="J18" s="1"/>
      <c r="K18" s="15">
        <v>8</v>
      </c>
      <c r="L18" s="1"/>
      <c r="M18" s="48">
        <v>4</v>
      </c>
      <c r="N18" s="48" t="e">
        <f>IF(AND(#REF!=0,#REF!=0),#REF!,0)</f>
        <v>#REF!</v>
      </c>
      <c r="O1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row>
    <row r="19" spans="1:62" ht="30.75" thickBot="1" x14ac:dyDescent="0.3">
      <c r="A19" s="1"/>
      <c r="B19" s="1"/>
      <c r="C19" s="1"/>
      <c r="D19" s="1"/>
      <c r="E19" s="1"/>
      <c r="F19" s="1"/>
      <c r="G19" s="1"/>
      <c r="H19" s="43" t="s">
        <v>29</v>
      </c>
      <c r="I19" s="58" t="s">
        <v>133</v>
      </c>
      <c r="J19" s="1"/>
      <c r="K19" s="15">
        <v>9</v>
      </c>
      <c r="L19" s="1"/>
      <c r="M19" s="48">
        <v>5</v>
      </c>
      <c r="N19" s="48" t="e">
        <f>IF(AND(#REF!=0,#REF!=0),#REF!,0)</f>
        <v>#REF!</v>
      </c>
      <c r="O1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row>
    <row r="20" spans="1:62" ht="32.25" thickBot="1" x14ac:dyDescent="0.3">
      <c r="A20" s="1"/>
      <c r="B20" s="1"/>
      <c r="C20" s="1"/>
      <c r="D20" s="1"/>
      <c r="E20" s="1"/>
      <c r="F20" s="1"/>
      <c r="G20" s="1"/>
      <c r="H20" s="43" t="s">
        <v>9</v>
      </c>
      <c r="I20" s="58" t="s">
        <v>134</v>
      </c>
      <c r="J20" s="1"/>
      <c r="K20" s="15">
        <v>10</v>
      </c>
      <c r="L20" s="1"/>
      <c r="M20" s="48">
        <v>6</v>
      </c>
      <c r="N20" s="48" t="e">
        <f>IF(AND(#REF!=0,#REF!=0),#REF!,0)</f>
        <v>#REF!</v>
      </c>
      <c r="O2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row>
    <row r="21" spans="1:62" ht="16.5" thickBot="1" x14ac:dyDescent="0.3">
      <c r="A21" s="1"/>
      <c r="B21" s="1"/>
      <c r="C21" s="1"/>
      <c r="D21" s="1"/>
      <c r="E21" s="1"/>
      <c r="F21" s="1"/>
      <c r="G21" s="1"/>
      <c r="H21" s="43" t="s">
        <v>10</v>
      </c>
      <c r="I21" s="58" t="s">
        <v>135</v>
      </c>
      <c r="J21" s="1"/>
      <c r="K21" s="15">
        <v>11</v>
      </c>
      <c r="L21" s="1"/>
      <c r="M21" s="48">
        <v>7</v>
      </c>
      <c r="N21" s="48" t="e">
        <f>IF(AND(#REF!=0,#REF!=0),#REF!,0)</f>
        <v>#REF!</v>
      </c>
      <c r="O2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row>
    <row r="22" spans="1:62" ht="32.25" thickBot="1" x14ac:dyDescent="0.3">
      <c r="A22" s="1"/>
      <c r="B22" s="1"/>
      <c r="C22" s="1"/>
      <c r="D22" s="1"/>
      <c r="E22" s="1"/>
      <c r="F22" s="1"/>
      <c r="G22" s="1"/>
      <c r="H22" s="43" t="s">
        <v>11</v>
      </c>
      <c r="I22" s="58" t="s">
        <v>136</v>
      </c>
      <c r="J22" s="1"/>
      <c r="K22" s="15">
        <v>12</v>
      </c>
      <c r="L22" s="1"/>
      <c r="M22" s="48">
        <v>8</v>
      </c>
      <c r="N22" s="48" t="e">
        <f>IF(AND(#REF!=0,#REF!=0),#REF!,0)</f>
        <v>#REF!</v>
      </c>
      <c r="O2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row>
    <row r="23" spans="1:62" ht="16.5" thickBot="1" x14ac:dyDescent="0.3">
      <c r="A23" s="1"/>
      <c r="B23" s="1"/>
      <c r="C23" s="1"/>
      <c r="D23" s="1"/>
      <c r="E23" s="1"/>
      <c r="F23" s="1"/>
      <c r="G23" s="1"/>
      <c r="H23" s="43" t="s">
        <v>12</v>
      </c>
      <c r="I23" s="58" t="s">
        <v>137</v>
      </c>
      <c r="J23" s="1"/>
      <c r="K23" s="15">
        <v>13</v>
      </c>
      <c r="L23" s="1"/>
      <c r="M23" s="48">
        <v>9</v>
      </c>
      <c r="N23" s="48" t="e">
        <f>IF(AND(#REF!=0,#REF!=0),#REF!,0)</f>
        <v>#REF!</v>
      </c>
      <c r="O2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row>
    <row r="24" spans="1:62" ht="16.5" thickBot="1" x14ac:dyDescent="0.3">
      <c r="A24" s="1"/>
      <c r="B24" s="1"/>
      <c r="C24" s="1"/>
      <c r="D24" s="1"/>
      <c r="E24" s="1"/>
      <c r="F24" s="1"/>
      <c r="G24" s="1"/>
      <c r="H24" s="43" t="s">
        <v>13</v>
      </c>
      <c r="I24" s="58" t="s">
        <v>138</v>
      </c>
      <c r="J24" s="1"/>
      <c r="K24" s="15">
        <v>14</v>
      </c>
      <c r="L24" s="1"/>
      <c r="M24" s="48">
        <v>10</v>
      </c>
      <c r="N24" s="48" t="e">
        <f>IF(AND(#REF!=0,#REF!=0),#REF!,0)</f>
        <v>#REF!</v>
      </c>
      <c r="O2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row>
    <row r="25" spans="1:62" ht="16.5" thickBot="1" x14ac:dyDescent="0.3">
      <c r="A25" s="1"/>
      <c r="B25" s="1"/>
      <c r="C25" s="1"/>
      <c r="D25" s="1"/>
      <c r="E25" s="1"/>
      <c r="F25" s="1"/>
      <c r="G25" s="1"/>
      <c r="H25" s="43" t="s">
        <v>14</v>
      </c>
      <c r="I25" s="58" t="s">
        <v>139</v>
      </c>
      <c r="J25" s="1"/>
      <c r="K25" s="15">
        <v>15</v>
      </c>
      <c r="L25" s="1"/>
      <c r="M25" s="48">
        <v>11</v>
      </c>
      <c r="N25" s="48" t="e">
        <f>IF(AND(#REF!=0,#REF!=0),#REF!,0)</f>
        <v>#REF!</v>
      </c>
      <c r="O2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row>
    <row r="26" spans="1:62" ht="32.25" thickBot="1" x14ac:dyDescent="0.3">
      <c r="A26" s="1"/>
      <c r="B26" s="1"/>
      <c r="C26" s="1"/>
      <c r="D26" s="1"/>
      <c r="E26" s="1"/>
      <c r="F26" s="1"/>
      <c r="G26" s="1"/>
      <c r="H26" s="43" t="s">
        <v>30</v>
      </c>
      <c r="I26" s="58" t="s">
        <v>140</v>
      </c>
      <c r="J26" s="1"/>
      <c r="K26" s="15">
        <v>16</v>
      </c>
      <c r="L26" s="1"/>
      <c r="M26" s="48">
        <v>12</v>
      </c>
      <c r="N26" s="48" t="e">
        <f>IF(AND(#REF!=0,#REF!=0),#REF!,0)</f>
        <v>#REF!</v>
      </c>
      <c r="O2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row>
    <row r="27" spans="1:62" ht="32.25" thickBot="1" x14ac:dyDescent="0.3">
      <c r="A27" s="1"/>
      <c r="B27" s="1"/>
      <c r="C27" s="1"/>
      <c r="D27" s="1"/>
      <c r="E27" s="1"/>
      <c r="F27" s="1"/>
      <c r="G27" s="1"/>
      <c r="H27" s="49" t="s">
        <v>15</v>
      </c>
      <c r="I27" s="57" t="s">
        <v>141</v>
      </c>
      <c r="J27" s="1"/>
      <c r="K27" s="15">
        <v>17</v>
      </c>
      <c r="L27" s="1"/>
      <c r="M27" s="48">
        <v>13</v>
      </c>
      <c r="N27" s="48" t="e">
        <f>IF(AND(#REF!=0,#REF!=0),#REF!,0)</f>
        <v>#REF!</v>
      </c>
      <c r="O2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row>
    <row r="28" spans="1:62" ht="30.75" thickBot="1" x14ac:dyDescent="0.3">
      <c r="A28" s="1"/>
      <c r="B28" s="1"/>
      <c r="C28" s="1"/>
      <c r="D28" s="1"/>
      <c r="E28" s="1"/>
      <c r="F28" s="1"/>
      <c r="G28" s="1"/>
      <c r="H28" s="58" t="s">
        <v>32</v>
      </c>
      <c r="I28" s="47" t="s">
        <v>142</v>
      </c>
      <c r="J28" s="1"/>
      <c r="K28" s="15">
        <v>18</v>
      </c>
      <c r="L28" s="1"/>
      <c r="M28" s="48">
        <v>14</v>
      </c>
      <c r="N28" s="48" t="e">
        <f>IF(AND(#REF!=0,#REF!=0),#REF!,0)</f>
        <v>#REF!</v>
      </c>
      <c r="O2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row>
    <row r="29" spans="1:62" ht="15.75" thickBot="1" x14ac:dyDescent="0.3">
      <c r="A29" s="1"/>
      <c r="B29" s="1"/>
      <c r="C29" s="1"/>
      <c r="D29" s="1"/>
      <c r="E29" s="1"/>
      <c r="F29" s="1"/>
      <c r="G29" s="1"/>
      <c r="H29" s="58" t="s">
        <v>31</v>
      </c>
      <c r="I29" s="47" t="s">
        <v>142</v>
      </c>
      <c r="J29" s="1"/>
      <c r="K29" s="15">
        <v>19</v>
      </c>
      <c r="L29" s="1"/>
      <c r="M29" s="48">
        <v>15</v>
      </c>
      <c r="N29" s="48" t="e">
        <f>IF(AND(#REF!=0,#REF!=0),#REF!,0)</f>
        <v>#REF!</v>
      </c>
      <c r="O2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row>
    <row r="30" spans="1:62" ht="15.75" thickBot="1" x14ac:dyDescent="0.3">
      <c r="A30" s="1"/>
      <c r="B30" s="1"/>
      <c r="C30" s="1"/>
      <c r="D30" s="1"/>
      <c r="E30" s="1"/>
      <c r="F30" s="1"/>
      <c r="G30" s="1"/>
      <c r="H30" s="59" t="s">
        <v>33</v>
      </c>
      <c r="I30" s="50" t="s">
        <v>142</v>
      </c>
      <c r="J30" s="1"/>
      <c r="K30" s="15">
        <v>20</v>
      </c>
      <c r="L30" s="1"/>
      <c r="M30" s="48">
        <v>16</v>
      </c>
      <c r="N30" s="48" t="e">
        <f>IF(AND(#REF!=0,#REF!=0),#REF!,0)</f>
        <v>#REF!</v>
      </c>
      <c r="O3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row>
    <row r="31" spans="1:62" ht="15.75" thickBot="1" x14ac:dyDescent="0.3">
      <c r="A31" s="1"/>
      <c r="B31" s="1"/>
      <c r="C31" s="1"/>
      <c r="D31" s="1"/>
      <c r="E31" s="1"/>
      <c r="F31" s="1"/>
      <c r="G31" s="1"/>
      <c r="H31" s="1"/>
      <c r="I31" s="1"/>
      <c r="J31" s="1"/>
      <c r="K31" s="15">
        <v>21</v>
      </c>
      <c r="L31" s="1"/>
      <c r="M31" s="48">
        <v>17</v>
      </c>
      <c r="N31" s="48" t="e">
        <f>IF(AND(#REF!=0,#REF!=0),#REF!,0)</f>
        <v>#REF!</v>
      </c>
      <c r="O3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row>
    <row r="32" spans="1:62" ht="15.75" thickBot="1" x14ac:dyDescent="0.3">
      <c r="A32" s="1"/>
      <c r="B32" s="1"/>
      <c r="C32" s="1"/>
      <c r="D32" s="1"/>
      <c r="E32" s="1"/>
      <c r="F32" s="1"/>
      <c r="G32" s="1"/>
      <c r="H32" s="1"/>
      <c r="I32" s="1"/>
      <c r="J32" s="1"/>
      <c r="K32" s="15">
        <v>22</v>
      </c>
      <c r="L32" s="1"/>
      <c r="M32" s="48">
        <v>18</v>
      </c>
      <c r="N32" s="48" t="e">
        <f>IF(AND(#REF!=0,#REF!=0),#REF!,0)</f>
        <v>#REF!</v>
      </c>
      <c r="O3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row>
    <row r="33" spans="1:62" ht="15.75" thickBot="1" x14ac:dyDescent="0.3">
      <c r="A33" s="1"/>
      <c r="B33" s="1"/>
      <c r="C33" s="1"/>
      <c r="D33" s="1"/>
      <c r="E33" s="1"/>
      <c r="F33" s="1"/>
      <c r="G33" s="1"/>
      <c r="H33" s="1"/>
      <c r="I33" s="1"/>
      <c r="J33" s="1"/>
      <c r="K33" s="15">
        <v>23</v>
      </c>
      <c r="L33" s="1"/>
      <c r="M33" s="48">
        <v>19</v>
      </c>
      <c r="N33" s="48" t="e">
        <f>IF(AND(#REF!=0,#REF!=0),#REF!,0)</f>
        <v>#REF!</v>
      </c>
      <c r="O3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row>
    <row r="34" spans="1:62" ht="15.75" thickBot="1" x14ac:dyDescent="0.3">
      <c r="A34" s="1"/>
      <c r="B34" s="1"/>
      <c r="C34" s="1"/>
      <c r="D34" s="1"/>
      <c r="E34" s="1"/>
      <c r="F34" s="1"/>
      <c r="G34" s="1"/>
      <c r="H34" s="1"/>
      <c r="I34" s="1"/>
      <c r="J34" s="1"/>
      <c r="K34" s="15">
        <v>24</v>
      </c>
      <c r="L34" s="1"/>
      <c r="M34" s="48">
        <v>20</v>
      </c>
      <c r="N34" s="48" t="e">
        <f>IF(AND(#REF!=0,#REF!=0),#REF!,0)</f>
        <v>#REF!</v>
      </c>
      <c r="O3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row>
    <row r="35" spans="1:62" ht="15.75" thickBot="1" x14ac:dyDescent="0.3">
      <c r="A35" s="1"/>
      <c r="B35" s="1"/>
      <c r="C35" s="1"/>
      <c r="D35" s="1"/>
      <c r="E35" s="1"/>
      <c r="F35" s="1"/>
      <c r="G35" s="1"/>
      <c r="H35" s="1"/>
      <c r="I35" s="1"/>
      <c r="J35" s="1"/>
      <c r="K35" s="15">
        <v>25</v>
      </c>
      <c r="L35" s="1"/>
      <c r="M35" s="48">
        <v>21</v>
      </c>
      <c r="N35" s="48" t="e">
        <f>IF(AND(#REF!=0,#REF!=0),#REF!,0)</f>
        <v>#REF!</v>
      </c>
      <c r="O3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row>
    <row r="36" spans="1:62" ht="15.75" thickBot="1" x14ac:dyDescent="0.3">
      <c r="A36" s="1"/>
      <c r="B36" s="1"/>
      <c r="C36" s="1"/>
      <c r="D36" s="1"/>
      <c r="E36" s="1"/>
      <c r="F36" s="1"/>
      <c r="G36" s="1"/>
      <c r="H36" s="1"/>
      <c r="I36" s="1"/>
      <c r="J36" s="1"/>
      <c r="K36" s="15">
        <v>26</v>
      </c>
      <c r="L36" s="1"/>
      <c r="M36" s="48">
        <v>22</v>
      </c>
      <c r="N36" s="48" t="e">
        <f>IF(AND(#REF!=0,#REF!=0),#REF!,0)</f>
        <v>#REF!</v>
      </c>
      <c r="O3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row>
    <row r="37" spans="1:62" ht="15.75" thickBot="1" x14ac:dyDescent="0.3">
      <c r="A37" s="1"/>
      <c r="B37" s="1"/>
      <c r="C37" s="1"/>
      <c r="D37" s="1"/>
      <c r="E37" s="1"/>
      <c r="F37" s="1"/>
      <c r="G37" s="1"/>
      <c r="H37" s="1"/>
      <c r="I37" s="1"/>
      <c r="J37" s="1"/>
      <c r="K37" s="15">
        <v>27</v>
      </c>
      <c r="L37" s="1"/>
      <c r="M37" s="48">
        <v>23</v>
      </c>
      <c r="N37" s="48" t="e">
        <f>IF(AND(#REF!=0,#REF!=0),#REF!,0)</f>
        <v>#REF!</v>
      </c>
      <c r="O3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row>
    <row r="38" spans="1:62" ht="15.75" thickBot="1" x14ac:dyDescent="0.3">
      <c r="A38" s="1"/>
      <c r="B38" s="1"/>
      <c r="C38" s="1"/>
      <c r="D38" s="1"/>
      <c r="E38" s="1"/>
      <c r="F38" s="1"/>
      <c r="G38" s="1"/>
      <c r="H38" s="1"/>
      <c r="I38" s="1"/>
      <c r="J38" s="1"/>
      <c r="K38" s="15">
        <v>28</v>
      </c>
      <c r="L38" s="1"/>
      <c r="M38" s="48">
        <v>24</v>
      </c>
      <c r="N38" s="48" t="e">
        <f>IF(AND(#REF!=0,#REF!=0),#REF!,0)</f>
        <v>#REF!</v>
      </c>
      <c r="O3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row>
    <row r="39" spans="1:62" ht="15.75" thickBot="1" x14ac:dyDescent="0.3">
      <c r="A39" s="1"/>
      <c r="B39" s="1"/>
      <c r="C39" s="1"/>
      <c r="D39" s="1"/>
      <c r="E39" s="1"/>
      <c r="F39" s="1"/>
      <c r="G39" s="1"/>
      <c r="H39" s="1"/>
      <c r="I39" s="1"/>
      <c r="J39" s="1"/>
      <c r="K39" s="15">
        <v>29</v>
      </c>
      <c r="L39" s="1"/>
      <c r="M39" s="48">
        <v>25</v>
      </c>
      <c r="N39" s="48" t="e">
        <f>IF(AND(#REF!=0,#REF!=0),#REF!,0)</f>
        <v>#REF!</v>
      </c>
      <c r="O3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row>
    <row r="40" spans="1:62" ht="15.75" thickBot="1" x14ac:dyDescent="0.3">
      <c r="A40" s="1"/>
      <c r="B40" s="1"/>
      <c r="C40" s="1"/>
      <c r="D40" s="1"/>
      <c r="E40" s="1"/>
      <c r="F40" s="1"/>
      <c r="G40" s="1"/>
      <c r="H40" s="1"/>
      <c r="I40" s="1"/>
      <c r="J40" s="1"/>
      <c r="K40" s="15">
        <v>30</v>
      </c>
      <c r="L40" s="1"/>
      <c r="M40" s="48">
        <v>26</v>
      </c>
      <c r="N40" s="48" t="e">
        <f>IF(AND(#REF!=0,#REF!=0),#REF!,0)</f>
        <v>#REF!</v>
      </c>
      <c r="O4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row>
    <row r="41" spans="1:62" ht="15.75" thickBot="1" x14ac:dyDescent="0.3">
      <c r="A41" s="1"/>
      <c r="B41" s="1"/>
      <c r="C41" s="1"/>
      <c r="D41" s="1"/>
      <c r="E41" s="1"/>
      <c r="F41" s="1"/>
      <c r="G41" s="1"/>
      <c r="H41" s="1"/>
      <c r="I41" s="1"/>
      <c r="J41" s="1"/>
      <c r="K41" s="15">
        <v>31</v>
      </c>
      <c r="L41" s="1"/>
      <c r="M41" s="48">
        <v>27</v>
      </c>
      <c r="N41" s="48" t="e">
        <f>IF(AND(#REF!=0,#REF!=0),#REF!,0)</f>
        <v>#REF!</v>
      </c>
      <c r="O4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row>
    <row r="42" spans="1:62" ht="15.75" thickBot="1" x14ac:dyDescent="0.3">
      <c r="A42" s="1"/>
      <c r="B42" s="1"/>
      <c r="C42" s="1"/>
      <c r="D42" s="1"/>
      <c r="E42" s="1"/>
      <c r="F42" s="1"/>
      <c r="G42" s="1"/>
      <c r="H42" s="1"/>
      <c r="I42" s="1"/>
      <c r="J42" s="1"/>
      <c r="K42" s="15">
        <v>32</v>
      </c>
      <c r="L42" s="1"/>
      <c r="M42" s="48">
        <v>28</v>
      </c>
      <c r="N42" s="48" t="e">
        <f>IF(AND(#REF!=0,#REF!=0),#REF!,0)</f>
        <v>#REF!</v>
      </c>
      <c r="O4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row>
    <row r="43" spans="1:62" ht="15.75" thickBot="1" x14ac:dyDescent="0.3">
      <c r="A43" s="1"/>
      <c r="B43" s="1"/>
      <c r="C43" s="1"/>
      <c r="D43" s="1"/>
      <c r="E43" s="1"/>
      <c r="F43" s="1"/>
      <c r="G43" s="1"/>
      <c r="H43" s="1"/>
      <c r="I43" s="1"/>
      <c r="J43" s="1"/>
      <c r="K43" s="15">
        <v>33</v>
      </c>
      <c r="L43" s="1"/>
      <c r="M43" s="48">
        <v>29</v>
      </c>
      <c r="N43" s="48" t="e">
        <f>IF(AND(#REF!=0,#REF!=0),#REF!,0)</f>
        <v>#REF!</v>
      </c>
      <c r="O4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row>
    <row r="44" spans="1:62" ht="15.75" thickBot="1" x14ac:dyDescent="0.3">
      <c r="A44" s="1"/>
      <c r="B44" s="1"/>
      <c r="C44" s="1"/>
      <c r="D44" s="1"/>
      <c r="E44" s="1"/>
      <c r="F44" s="1"/>
      <c r="G44" s="1"/>
      <c r="H44" s="1"/>
      <c r="I44" s="1"/>
      <c r="J44" s="1"/>
      <c r="K44" s="15">
        <v>34</v>
      </c>
      <c r="L44" s="1"/>
      <c r="M44" s="48">
        <v>30</v>
      </c>
      <c r="N44" s="48" t="e">
        <f>IF(AND(#REF!=0,#REF!=0),#REF!,0)</f>
        <v>#REF!</v>
      </c>
      <c r="O4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row>
    <row r="45" spans="1:62" ht="15.75" thickBot="1" x14ac:dyDescent="0.3">
      <c r="A45" s="1"/>
      <c r="B45" s="1"/>
      <c r="C45" s="1"/>
      <c r="D45" s="1"/>
      <c r="E45" s="1"/>
      <c r="F45" s="1"/>
      <c r="G45" s="1"/>
      <c r="H45" s="1"/>
      <c r="I45" s="1"/>
      <c r="J45" s="1"/>
      <c r="K45" s="15">
        <v>35</v>
      </c>
      <c r="L45" s="1"/>
      <c r="M45" s="48">
        <v>31</v>
      </c>
      <c r="N45" s="48" t="e">
        <f>IF(AND(#REF!=0,#REF!=0),#REF!,0)</f>
        <v>#REF!</v>
      </c>
      <c r="O4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row>
    <row r="46" spans="1:62" ht="15.75" thickBot="1" x14ac:dyDescent="0.3">
      <c r="A46" s="1"/>
      <c r="B46" s="1"/>
      <c r="C46" s="1"/>
      <c r="D46" s="1"/>
      <c r="E46" s="1"/>
      <c r="F46" s="1"/>
      <c r="G46" s="1"/>
      <c r="H46" s="1"/>
      <c r="I46" s="1"/>
      <c r="J46" s="1"/>
      <c r="K46" s="15">
        <v>36</v>
      </c>
      <c r="L46" s="1"/>
      <c r="M46" s="48">
        <v>32</v>
      </c>
      <c r="N46" s="48" t="e">
        <f>IF(AND(#REF!=0,#REF!=0),#REF!,0)</f>
        <v>#REF!</v>
      </c>
      <c r="O4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row>
    <row r="47" spans="1:62" ht="15.75" thickBot="1" x14ac:dyDescent="0.3">
      <c r="A47" s="1"/>
      <c r="B47" s="1"/>
      <c r="C47" s="1"/>
      <c r="D47" s="1"/>
      <c r="E47" s="1"/>
      <c r="F47" s="1"/>
      <c r="G47" s="1"/>
      <c r="H47" s="1"/>
      <c r="I47" s="1"/>
      <c r="J47" s="1"/>
      <c r="K47" s="15">
        <v>37</v>
      </c>
      <c r="L47" s="1"/>
      <c r="M47" s="48">
        <v>33</v>
      </c>
      <c r="N47" s="48" t="e">
        <f>IF(AND(#REF!=0,#REF!=0),#REF!,0)</f>
        <v>#REF!</v>
      </c>
      <c r="O4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row>
    <row r="48" spans="1:62" ht="15.75" thickBot="1" x14ac:dyDescent="0.3">
      <c r="A48" s="1"/>
      <c r="B48" s="1"/>
      <c r="C48" s="1"/>
      <c r="D48" s="1"/>
      <c r="E48" s="1"/>
      <c r="F48" s="1"/>
      <c r="G48" s="1"/>
      <c r="H48" s="1"/>
      <c r="I48" s="1"/>
      <c r="J48" s="1"/>
      <c r="K48" s="15">
        <v>38</v>
      </c>
      <c r="L48" s="1"/>
      <c r="M48" s="48">
        <v>34</v>
      </c>
      <c r="N48" s="48" t="e">
        <f>IF(AND(#REF!=0,#REF!=0),#REF!,0)</f>
        <v>#REF!</v>
      </c>
      <c r="O4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row>
    <row r="49" spans="1:62" ht="15.75" thickBot="1" x14ac:dyDescent="0.3">
      <c r="A49" s="1"/>
      <c r="B49" s="1"/>
      <c r="C49" s="1"/>
      <c r="D49" s="1"/>
      <c r="E49" s="1"/>
      <c r="F49" s="1"/>
      <c r="G49" s="1"/>
      <c r="H49" s="1"/>
      <c r="I49" s="1"/>
      <c r="J49" s="1"/>
      <c r="K49" s="15">
        <v>39</v>
      </c>
      <c r="L49" s="1"/>
      <c r="M49" s="48">
        <v>35</v>
      </c>
      <c r="N49" s="48" t="e">
        <f>IF(AND(#REF!=0,#REF!=0),#REF!,0)</f>
        <v>#REF!</v>
      </c>
      <c r="O4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row>
    <row r="50" spans="1:62" ht="15.75" thickBot="1" x14ac:dyDescent="0.3">
      <c r="A50" s="1"/>
      <c r="B50" s="1"/>
      <c r="C50" s="1"/>
      <c r="D50" s="1"/>
      <c r="E50" s="1"/>
      <c r="F50" s="1"/>
      <c r="G50" s="1"/>
      <c r="H50" s="1"/>
      <c r="I50" s="1"/>
      <c r="J50" s="1"/>
      <c r="K50" s="15">
        <v>40</v>
      </c>
      <c r="L50" s="1"/>
      <c r="M50" s="48">
        <v>36</v>
      </c>
      <c r="N50" s="48" t="e">
        <f>IF(AND(#REF!=0,#REF!=0),#REF!,0)</f>
        <v>#REF!</v>
      </c>
      <c r="O5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row>
    <row r="51" spans="1:62" ht="15.75" thickBot="1" x14ac:dyDescent="0.3">
      <c r="A51" s="1"/>
      <c r="B51" s="1"/>
      <c r="C51" s="1"/>
      <c r="D51" s="1"/>
      <c r="E51" s="1"/>
      <c r="F51" s="1"/>
      <c r="G51" s="1"/>
      <c r="H51" s="1"/>
      <c r="I51" s="1"/>
      <c r="J51" s="1"/>
      <c r="K51" s="15">
        <v>41</v>
      </c>
      <c r="L51" s="1"/>
      <c r="M51" s="48">
        <v>37</v>
      </c>
      <c r="N51" s="48" t="e">
        <f>IF(AND(#REF!=0,#REF!=0),#REF!,0)</f>
        <v>#REF!</v>
      </c>
      <c r="O5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row>
    <row r="52" spans="1:62" ht="15.75" thickBot="1" x14ac:dyDescent="0.3">
      <c r="A52" s="1"/>
      <c r="B52" s="1"/>
      <c r="C52" s="1"/>
      <c r="D52" s="1"/>
      <c r="E52" s="1"/>
      <c r="F52" s="1"/>
      <c r="G52" s="1"/>
      <c r="H52" s="1"/>
      <c r="I52" s="1"/>
      <c r="J52" s="1"/>
      <c r="K52" s="15">
        <v>42</v>
      </c>
      <c r="L52" s="1"/>
      <c r="M52" s="48">
        <v>38</v>
      </c>
      <c r="N52" s="48" t="e">
        <f>IF(AND(#REF!=0,#REF!=0),#REF!,0)</f>
        <v>#REF!</v>
      </c>
      <c r="O5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row>
    <row r="53" spans="1:62" ht="15.75" thickBot="1" x14ac:dyDescent="0.3">
      <c r="A53" s="1"/>
      <c r="B53" s="1"/>
      <c r="C53" s="1"/>
      <c r="D53" s="1"/>
      <c r="E53" s="1"/>
      <c r="F53" s="1"/>
      <c r="G53" s="1"/>
      <c r="H53" s="1"/>
      <c r="I53" s="1"/>
      <c r="J53" s="1"/>
      <c r="K53" s="15">
        <v>43</v>
      </c>
      <c r="L53" s="1"/>
      <c r="M53" s="48">
        <v>39</v>
      </c>
      <c r="N53" s="48" t="e">
        <f>IF(AND(#REF!=0,#REF!=0),#REF!,0)</f>
        <v>#REF!</v>
      </c>
      <c r="O5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row>
    <row r="54" spans="1:62" ht="15.75" thickBot="1" x14ac:dyDescent="0.3">
      <c r="A54" s="1"/>
      <c r="B54" s="1"/>
      <c r="C54" s="1"/>
      <c r="D54" s="1"/>
      <c r="E54" s="1"/>
      <c r="F54" s="1"/>
      <c r="G54" s="1"/>
      <c r="H54" s="1"/>
      <c r="I54" s="1"/>
      <c r="J54" s="1"/>
      <c r="K54" s="15">
        <v>44</v>
      </c>
      <c r="L54" s="1"/>
      <c r="M54" s="48">
        <v>40</v>
      </c>
      <c r="N54" s="48" t="e">
        <f>IF(AND(#REF!=0,#REF!=0),#REF!,0)</f>
        <v>#REF!</v>
      </c>
      <c r="O5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row>
    <row r="55" spans="1:62" ht="15.75" thickBot="1" x14ac:dyDescent="0.3">
      <c r="A55" s="1"/>
      <c r="B55" s="1"/>
      <c r="C55" s="1"/>
      <c r="D55" s="1"/>
      <c r="E55" s="1"/>
      <c r="F55" s="1"/>
      <c r="G55" s="1"/>
      <c r="H55" s="1"/>
      <c r="I55" s="1"/>
      <c r="J55" s="1"/>
      <c r="K55" s="15">
        <v>45</v>
      </c>
      <c r="L55" s="1"/>
      <c r="M55" s="48">
        <v>41</v>
      </c>
      <c r="N55" s="48" t="e">
        <f>IF(AND(#REF!=0,#REF!=0),#REF!,0)</f>
        <v>#REF!</v>
      </c>
      <c r="O5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row>
    <row r="56" spans="1:62" ht="15.75" thickBot="1" x14ac:dyDescent="0.3">
      <c r="A56" s="1"/>
      <c r="B56" s="1"/>
      <c r="C56" s="1"/>
      <c r="D56" s="1"/>
      <c r="E56" s="1"/>
      <c r="F56" s="1"/>
      <c r="G56" s="1"/>
      <c r="H56" s="1"/>
      <c r="I56" s="1"/>
      <c r="J56" s="1"/>
      <c r="K56" s="15">
        <v>46</v>
      </c>
      <c r="L56" s="1"/>
      <c r="M56" s="48">
        <v>42</v>
      </c>
      <c r="N56" s="48" t="e">
        <f>IF(AND(#REF!=0,#REF!=0),#REF!,0)</f>
        <v>#REF!</v>
      </c>
      <c r="O5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row>
    <row r="57" spans="1:62" ht="15.75" thickBot="1" x14ac:dyDescent="0.3">
      <c r="A57" s="1"/>
      <c r="B57" s="1"/>
      <c r="C57" s="1"/>
      <c r="D57" s="1"/>
      <c r="E57" s="1"/>
      <c r="F57" s="1"/>
      <c r="G57" s="1"/>
      <c r="H57" s="1"/>
      <c r="I57" s="1"/>
      <c r="J57" s="1"/>
      <c r="K57" s="15">
        <v>47</v>
      </c>
      <c r="L57" s="1"/>
      <c r="M57" s="48">
        <v>43</v>
      </c>
      <c r="N57" s="48" t="e">
        <f>IF(AND(#REF!=0,#REF!=0),#REF!,0)</f>
        <v>#REF!</v>
      </c>
      <c r="O5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row>
    <row r="58" spans="1:62" ht="15.75" thickBot="1" x14ac:dyDescent="0.3">
      <c r="A58" s="1"/>
      <c r="B58" s="1"/>
      <c r="C58" s="1"/>
      <c r="D58" s="1"/>
      <c r="E58" s="1"/>
      <c r="F58" s="1"/>
      <c r="G58" s="1"/>
      <c r="H58" s="1"/>
      <c r="I58" s="1"/>
      <c r="J58" s="1"/>
      <c r="K58" s="15">
        <v>48</v>
      </c>
      <c r="L58" s="1"/>
      <c r="M58" s="48">
        <v>44</v>
      </c>
      <c r="N58" s="48" t="e">
        <f>IF(AND(#REF!=0,#REF!=0),#REF!,0)</f>
        <v>#REF!</v>
      </c>
      <c r="O5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row>
    <row r="59" spans="1:62" ht="15.75" thickBot="1" x14ac:dyDescent="0.3">
      <c r="A59" s="1"/>
      <c r="B59" s="1"/>
      <c r="C59" s="1"/>
      <c r="D59" s="1"/>
      <c r="E59" s="1"/>
      <c r="F59" s="1"/>
      <c r="G59" s="1"/>
      <c r="H59" s="1"/>
      <c r="I59" s="1"/>
      <c r="J59" s="1"/>
      <c r="K59" s="15">
        <v>49</v>
      </c>
      <c r="L59" s="1"/>
      <c r="M59" s="48">
        <v>45</v>
      </c>
      <c r="N59" s="48" t="e">
        <f>IF(AND(#REF!=0,#REF!=0),#REF!,0)</f>
        <v>#REF!</v>
      </c>
      <c r="O5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row>
    <row r="60" spans="1:62" ht="15.75" thickBot="1" x14ac:dyDescent="0.3">
      <c r="A60" s="1"/>
      <c r="B60" s="1"/>
      <c r="C60" s="1"/>
      <c r="D60" s="1"/>
      <c r="E60" s="1"/>
      <c r="F60" s="1"/>
      <c r="G60" s="1"/>
      <c r="H60" s="1"/>
      <c r="I60" s="1"/>
      <c r="J60" s="1"/>
      <c r="K60" s="15">
        <v>50</v>
      </c>
      <c r="L60" s="1"/>
      <c r="M60" s="48">
        <v>46</v>
      </c>
      <c r="N60" s="48" t="e">
        <f>IF(AND(#REF!=0,#REF!=0),#REF!,0)</f>
        <v>#REF!</v>
      </c>
      <c r="O6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row>
    <row r="61" spans="1:62" ht="15.75" thickBot="1" x14ac:dyDescent="0.3">
      <c r="A61" s="1"/>
      <c r="B61" s="1"/>
      <c r="C61" s="1"/>
      <c r="D61" s="1"/>
      <c r="E61" s="1"/>
      <c r="F61" s="1"/>
      <c r="G61" s="1"/>
      <c r="H61" s="1"/>
      <c r="I61" s="1"/>
      <c r="J61" s="1"/>
      <c r="K61" s="15">
        <v>51</v>
      </c>
      <c r="L61" s="1"/>
      <c r="M61" s="48">
        <v>47</v>
      </c>
      <c r="N61" s="48" t="e">
        <f>IF(AND(#REF!=0,#REF!=0),#REF!,0)</f>
        <v>#REF!</v>
      </c>
      <c r="O6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row>
    <row r="62" spans="1:62" ht="15.75" thickBot="1" x14ac:dyDescent="0.3">
      <c r="A62" s="1"/>
      <c r="B62" s="1"/>
      <c r="C62" s="1"/>
      <c r="D62" s="1"/>
      <c r="E62" s="1"/>
      <c r="F62" s="1"/>
      <c r="G62" s="1"/>
      <c r="H62" s="1"/>
      <c r="I62" s="1"/>
      <c r="J62" s="1"/>
      <c r="K62" s="15">
        <v>52</v>
      </c>
      <c r="L62" s="1"/>
      <c r="M62" s="48">
        <v>48</v>
      </c>
      <c r="N62" s="48" t="e">
        <f>IF(AND(#REF!=0,#REF!=0),#REF!,0)</f>
        <v>#REF!</v>
      </c>
      <c r="O6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row>
    <row r="63" spans="1:62" ht="15.75" thickBot="1" x14ac:dyDescent="0.3">
      <c r="A63" s="1"/>
      <c r="B63" s="1"/>
      <c r="C63" s="1"/>
      <c r="D63" s="1"/>
      <c r="E63" s="1"/>
      <c r="F63" s="1"/>
      <c r="G63" s="1"/>
      <c r="H63" s="1"/>
      <c r="I63" s="1"/>
      <c r="J63" s="1"/>
      <c r="K63" s="15">
        <v>53</v>
      </c>
      <c r="L63" s="1"/>
      <c r="M63" s="48">
        <v>49</v>
      </c>
      <c r="N63" s="48" t="e">
        <f>IF(AND(#REF!=0,#REF!=0),#REF!,0)</f>
        <v>#REF!</v>
      </c>
      <c r="O6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row>
    <row r="64" spans="1:62" ht="15.75" thickBot="1" x14ac:dyDescent="0.3">
      <c r="A64" s="1"/>
      <c r="B64" s="1"/>
      <c r="C64" s="1"/>
      <c r="D64" s="1"/>
      <c r="E64" s="1"/>
      <c r="F64" s="1"/>
      <c r="G64" s="1"/>
      <c r="H64" s="1"/>
      <c r="I64" s="1"/>
      <c r="J64" s="1"/>
      <c r="K64" s="15">
        <v>54</v>
      </c>
      <c r="L64" s="1"/>
      <c r="M64" s="48">
        <v>50</v>
      </c>
      <c r="N64" s="48" t="e">
        <f>IF(AND(#REF!=0,#REF!=0),#REF!,0)</f>
        <v>#REF!</v>
      </c>
      <c r="O6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row>
    <row r="65" spans="1:62" ht="15.75" thickBot="1" x14ac:dyDescent="0.3">
      <c r="A65" s="1"/>
      <c r="B65" s="1"/>
      <c r="C65" s="1"/>
      <c r="D65" s="1"/>
      <c r="E65" s="1"/>
      <c r="F65" s="1"/>
      <c r="G65" s="1"/>
      <c r="H65" s="1"/>
      <c r="I65" s="1"/>
      <c r="J65" s="1"/>
      <c r="K65" s="15">
        <v>55</v>
      </c>
      <c r="L65" s="1"/>
      <c r="M65" s="48">
        <v>51</v>
      </c>
      <c r="N65" s="48" t="e">
        <f>IF(AND(#REF!=0,#REF!=0),#REF!,0)</f>
        <v>#REF!</v>
      </c>
      <c r="O6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row>
    <row r="66" spans="1:62" ht="15.75" thickBot="1" x14ac:dyDescent="0.3">
      <c r="A66" s="1"/>
      <c r="B66" s="1"/>
      <c r="C66" s="1"/>
      <c r="D66" s="1"/>
      <c r="E66" s="1"/>
      <c r="F66" s="1"/>
      <c r="G66" s="1"/>
      <c r="H66" s="1"/>
      <c r="I66" s="1"/>
      <c r="J66" s="1"/>
      <c r="K66" s="15">
        <v>56</v>
      </c>
      <c r="L66" s="1"/>
      <c r="M66" s="48">
        <v>52</v>
      </c>
      <c r="N66" s="48" t="e">
        <f>IF(AND(#REF!=0,#REF!=0),#REF!,0)</f>
        <v>#REF!</v>
      </c>
      <c r="O6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row>
    <row r="67" spans="1:62" ht="15.75" thickBot="1" x14ac:dyDescent="0.3">
      <c r="A67" s="1"/>
      <c r="B67" s="1"/>
      <c r="C67" s="1"/>
      <c r="D67" s="1"/>
      <c r="E67" s="1"/>
      <c r="F67" s="1"/>
      <c r="G67" s="1"/>
      <c r="H67" s="1"/>
      <c r="I67" s="1"/>
      <c r="J67" s="1"/>
      <c r="K67" s="15">
        <v>57</v>
      </c>
      <c r="L67" s="1"/>
      <c r="M67" s="48">
        <v>53</v>
      </c>
      <c r="N67" s="48" t="e">
        <f>IF(AND(#REF!=0,#REF!=0),#REF!,0)</f>
        <v>#REF!</v>
      </c>
      <c r="O6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row>
    <row r="68" spans="1:62" ht="15.75" thickBot="1" x14ac:dyDescent="0.3">
      <c r="A68" s="1"/>
      <c r="B68" s="1"/>
      <c r="C68" s="1"/>
      <c r="D68" s="1"/>
      <c r="E68" s="1"/>
      <c r="F68" s="1"/>
      <c r="G68" s="1"/>
      <c r="H68" s="1"/>
      <c r="I68" s="1"/>
      <c r="J68" s="1"/>
      <c r="K68" s="15">
        <v>58</v>
      </c>
      <c r="L68" s="1"/>
      <c r="M68" s="48">
        <v>54</v>
      </c>
      <c r="N68" s="48" t="e">
        <f>IF(AND(#REF!=0,#REF!=0),#REF!,0)</f>
        <v>#REF!</v>
      </c>
      <c r="O6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row>
    <row r="69" spans="1:62" ht="15.75" thickBot="1" x14ac:dyDescent="0.3">
      <c r="A69" s="1"/>
      <c r="B69" s="1"/>
      <c r="C69" s="1"/>
      <c r="D69" s="1"/>
      <c r="E69" s="1"/>
      <c r="F69" s="1"/>
      <c r="G69" s="1"/>
      <c r="H69" s="1"/>
      <c r="I69" s="1"/>
      <c r="J69" s="1"/>
      <c r="K69" s="15">
        <v>59</v>
      </c>
      <c r="L69" s="1"/>
      <c r="M69" s="48">
        <v>55</v>
      </c>
      <c r="N69" s="48" t="e">
        <f>IF(AND(#REF!=0,#REF!=0),#REF!,0)</f>
        <v>#REF!</v>
      </c>
      <c r="O6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row>
    <row r="70" spans="1:62" ht="15.75" thickBot="1" x14ac:dyDescent="0.3">
      <c r="A70" s="1"/>
      <c r="B70" s="1"/>
      <c r="C70" s="1"/>
      <c r="D70" s="1"/>
      <c r="E70" s="1"/>
      <c r="F70" s="1"/>
      <c r="G70" s="1"/>
      <c r="H70" s="1"/>
      <c r="I70" s="1"/>
      <c r="J70" s="1"/>
      <c r="K70" s="15">
        <v>60</v>
      </c>
      <c r="L70" s="1"/>
      <c r="M70" s="48">
        <v>56</v>
      </c>
      <c r="N70" s="48" t="e">
        <f>IF(AND(#REF!=0,#REF!=0),#REF!,0)</f>
        <v>#REF!</v>
      </c>
      <c r="O7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row>
    <row r="71" spans="1:62" ht="15.75" thickBot="1" x14ac:dyDescent="0.3">
      <c r="A71" s="1"/>
      <c r="B71" s="1"/>
      <c r="C71" s="1"/>
      <c r="D71" s="1"/>
      <c r="E71" s="1"/>
      <c r="F71" s="1"/>
      <c r="G71" s="1"/>
      <c r="H71" s="1"/>
      <c r="I71" s="1"/>
      <c r="J71" s="1"/>
      <c r="K71" s="15">
        <v>61</v>
      </c>
      <c r="L71" s="1"/>
      <c r="M71" s="48">
        <v>57</v>
      </c>
      <c r="N71" s="48" t="e">
        <f>IF(AND(#REF!=0,#REF!=0),#REF!,0)</f>
        <v>#REF!</v>
      </c>
      <c r="O7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row>
    <row r="72" spans="1:62" ht="15.75" thickBot="1" x14ac:dyDescent="0.3">
      <c r="A72" s="1"/>
      <c r="B72" s="1"/>
      <c r="C72" s="1"/>
      <c r="D72" s="1"/>
      <c r="E72" s="1"/>
      <c r="F72" s="1"/>
      <c r="G72" s="1"/>
      <c r="H72" s="1"/>
      <c r="I72" s="1"/>
      <c r="J72" s="1"/>
      <c r="K72" s="15">
        <v>62</v>
      </c>
      <c r="L72" s="1"/>
      <c r="M72" s="48">
        <v>58</v>
      </c>
      <c r="N72" s="48" t="e">
        <f>IF(AND(#REF!=0,#REF!=0),#REF!,0)</f>
        <v>#REF!</v>
      </c>
      <c r="O7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row>
    <row r="73" spans="1:62" ht="15.75" thickBot="1" x14ac:dyDescent="0.3">
      <c r="A73" s="1"/>
      <c r="B73" s="1"/>
      <c r="C73" s="1"/>
      <c r="D73" s="1"/>
      <c r="E73" s="1"/>
      <c r="F73" s="1"/>
      <c r="G73" s="1"/>
      <c r="H73" s="1"/>
      <c r="I73" s="1"/>
      <c r="J73" s="1"/>
      <c r="K73" s="15">
        <v>63</v>
      </c>
      <c r="L73" s="1"/>
      <c r="M73" s="48">
        <v>59</v>
      </c>
      <c r="N73" s="48" t="e">
        <f>IF(AND(#REF!=0,#REF!=0),#REF!,0)</f>
        <v>#REF!</v>
      </c>
      <c r="O7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row>
    <row r="74" spans="1:62" ht="15.75" thickBot="1" x14ac:dyDescent="0.3">
      <c r="A74" s="1"/>
      <c r="B74" s="1"/>
      <c r="C74" s="1"/>
      <c r="D74" s="1"/>
      <c r="E74" s="1"/>
      <c r="F74" s="1"/>
      <c r="G74" s="1"/>
      <c r="H74" s="1"/>
      <c r="I74" s="1"/>
      <c r="J74" s="1"/>
      <c r="K74" s="15">
        <v>64</v>
      </c>
      <c r="L74" s="1"/>
      <c r="M74" s="48">
        <v>60</v>
      </c>
      <c r="N74" s="48" t="e">
        <f>IF(AND(#REF!=0,#REF!=0),#REF!,0)</f>
        <v>#REF!</v>
      </c>
      <c r="O7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row>
    <row r="75" spans="1:62" ht="15.75" thickBot="1" x14ac:dyDescent="0.3">
      <c r="A75" s="1"/>
      <c r="B75" s="1"/>
      <c r="C75" s="1"/>
      <c r="D75" s="1"/>
      <c r="E75" s="1"/>
      <c r="F75" s="1"/>
      <c r="G75" s="1"/>
      <c r="H75" s="1"/>
      <c r="I75" s="1"/>
      <c r="J75" s="1"/>
      <c r="K75" s="15">
        <v>65</v>
      </c>
      <c r="L75" s="1"/>
      <c r="M75" s="48">
        <v>61</v>
      </c>
      <c r="N75" s="48" t="e">
        <f>IF(AND(#REF!=0,#REF!=0),#REF!,0)</f>
        <v>#REF!</v>
      </c>
      <c r="O7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row>
    <row r="76" spans="1:62" ht="15.75" thickBot="1" x14ac:dyDescent="0.3">
      <c r="A76" s="1"/>
      <c r="B76" s="1"/>
      <c r="C76" s="1"/>
      <c r="D76" s="1"/>
      <c r="E76" s="1"/>
      <c r="F76" s="1"/>
      <c r="G76" s="1"/>
      <c r="H76" s="1"/>
      <c r="I76" s="1"/>
      <c r="J76" s="1"/>
      <c r="K76" s="15">
        <v>66</v>
      </c>
      <c r="L76" s="1"/>
      <c r="M76" s="48">
        <v>62</v>
      </c>
      <c r="N76" s="48" t="e">
        <f>IF(AND(#REF!=0,#REF!=0),#REF!,0)</f>
        <v>#REF!</v>
      </c>
      <c r="O7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row>
    <row r="77" spans="1:62" ht="15.75" thickBot="1" x14ac:dyDescent="0.3">
      <c r="A77" s="1"/>
      <c r="B77" s="1"/>
      <c r="C77" s="1"/>
      <c r="D77" s="1"/>
      <c r="E77" s="1"/>
      <c r="F77" s="1"/>
      <c r="G77" s="1"/>
      <c r="H77" s="1"/>
      <c r="I77" s="1"/>
      <c r="J77" s="1"/>
      <c r="K77" s="15">
        <v>67</v>
      </c>
      <c r="L77" s="1"/>
      <c r="M77" s="48">
        <v>63</v>
      </c>
      <c r="N77" s="48" t="e">
        <f>IF(AND(#REF!=0,#REF!=0),#REF!,0)</f>
        <v>#REF!</v>
      </c>
      <c r="O7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row>
    <row r="78" spans="1:62" ht="15.75" thickBot="1" x14ac:dyDescent="0.3">
      <c r="A78" s="1"/>
      <c r="B78" s="1"/>
      <c r="C78" s="1"/>
      <c r="D78" s="1"/>
      <c r="E78" s="1"/>
      <c r="F78" s="1"/>
      <c r="G78" s="1"/>
      <c r="H78" s="1"/>
      <c r="I78" s="1"/>
      <c r="J78" s="1"/>
      <c r="K78" s="15">
        <v>68</v>
      </c>
      <c r="L78" s="1"/>
      <c r="M78" s="48">
        <v>64</v>
      </c>
      <c r="N78" s="48" t="e">
        <f>IF(AND(#REF!=0,#REF!=0),#REF!,0)</f>
        <v>#REF!</v>
      </c>
      <c r="O7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row>
    <row r="79" spans="1:62" ht="15.75" thickBot="1" x14ac:dyDescent="0.3">
      <c r="A79" s="1"/>
      <c r="B79" s="1"/>
      <c r="C79" s="1"/>
      <c r="D79" s="1"/>
      <c r="E79" s="1"/>
      <c r="F79" s="1"/>
      <c r="G79" s="1"/>
      <c r="H79" s="1"/>
      <c r="I79" s="1"/>
      <c r="J79" s="1"/>
      <c r="K79" s="15">
        <v>69</v>
      </c>
      <c r="L79" s="1"/>
      <c r="M79" s="48">
        <v>65</v>
      </c>
      <c r="N79" s="48" t="e">
        <f>IF(AND(#REF!=0,#REF!=0),#REF!,0)</f>
        <v>#REF!</v>
      </c>
      <c r="O7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row>
    <row r="80" spans="1:62" ht="15.75" thickBot="1" x14ac:dyDescent="0.3">
      <c r="A80" s="1"/>
      <c r="B80" s="1"/>
      <c r="C80" s="1"/>
      <c r="D80" s="1"/>
      <c r="E80" s="1"/>
      <c r="F80" s="1"/>
      <c r="G80" s="1"/>
      <c r="H80" s="1"/>
      <c r="I80" s="1"/>
      <c r="J80" s="1"/>
      <c r="K80" s="15">
        <v>70</v>
      </c>
      <c r="L80" s="1"/>
      <c r="M80" s="48">
        <v>66</v>
      </c>
      <c r="N80" s="48" t="e">
        <f>IF(AND(#REF!=0,#REF!=0),#REF!,0)</f>
        <v>#REF!</v>
      </c>
      <c r="O8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row>
    <row r="81" spans="1:62" ht="15.75" thickBot="1" x14ac:dyDescent="0.3">
      <c r="A81" s="1"/>
      <c r="B81" s="1"/>
      <c r="C81" s="1"/>
      <c r="D81" s="1"/>
      <c r="E81" s="1"/>
      <c r="F81" s="1"/>
      <c r="G81" s="1"/>
      <c r="H81" s="1"/>
      <c r="I81" s="1"/>
      <c r="J81" s="1"/>
      <c r="K81" s="15">
        <v>71</v>
      </c>
      <c r="L81" s="1"/>
      <c r="M81" s="48">
        <v>67</v>
      </c>
      <c r="N81" s="48" t="e">
        <f>IF(AND(#REF!=0,#REF!=0),#REF!,0)</f>
        <v>#REF!</v>
      </c>
      <c r="O8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row>
    <row r="82" spans="1:62" ht="15.75" thickBot="1" x14ac:dyDescent="0.3">
      <c r="A82" s="1"/>
      <c r="B82" s="1"/>
      <c r="C82" s="1"/>
      <c r="D82" s="1"/>
      <c r="E82" s="1"/>
      <c r="F82" s="1"/>
      <c r="G82" s="1"/>
      <c r="H82" s="1"/>
      <c r="I82" s="1"/>
      <c r="J82" s="1"/>
      <c r="K82" s="15">
        <v>72</v>
      </c>
      <c r="L82" s="1"/>
      <c r="M82" s="48">
        <v>68</v>
      </c>
      <c r="N82" s="48" t="e">
        <f>IF(AND(#REF!=0,#REF!=0),#REF!,0)</f>
        <v>#REF!</v>
      </c>
      <c r="O8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row>
    <row r="83" spans="1:62" ht="15.75" thickBot="1" x14ac:dyDescent="0.3">
      <c r="A83" s="1"/>
      <c r="B83" s="1"/>
      <c r="C83" s="1"/>
      <c r="D83" s="1"/>
      <c r="E83" s="1"/>
      <c r="F83" s="1"/>
      <c r="G83" s="1"/>
      <c r="H83" s="1"/>
      <c r="I83" s="1"/>
      <c r="J83" s="1"/>
      <c r="K83" s="15">
        <v>73</v>
      </c>
      <c r="L83" s="1"/>
      <c r="M83" s="48">
        <v>69</v>
      </c>
      <c r="N83" s="48" t="e">
        <f>IF(AND(#REF!=0,#REF!=0),#REF!,0)</f>
        <v>#REF!</v>
      </c>
      <c r="O8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row>
    <row r="84" spans="1:62" ht="15.75" thickBot="1" x14ac:dyDescent="0.3">
      <c r="A84" s="1"/>
      <c r="B84" s="1"/>
      <c r="C84" s="1"/>
      <c r="D84" s="1"/>
      <c r="E84" s="1"/>
      <c r="F84" s="1"/>
      <c r="G84" s="1"/>
      <c r="H84" s="1"/>
      <c r="I84" s="1"/>
      <c r="J84" s="1"/>
      <c r="K84" s="15">
        <v>74</v>
      </c>
      <c r="L84" s="1"/>
      <c r="M84" s="48">
        <v>70</v>
      </c>
      <c r="N84" s="48" t="e">
        <f>IF(AND(#REF!=0,#REF!=0),#REF!,0)</f>
        <v>#REF!</v>
      </c>
      <c r="O8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row>
    <row r="85" spans="1:62" ht="15.75" thickBot="1" x14ac:dyDescent="0.3">
      <c r="A85" s="1"/>
      <c r="B85" s="1"/>
      <c r="C85" s="1"/>
      <c r="D85" s="1"/>
      <c r="E85" s="1"/>
      <c r="F85" s="1"/>
      <c r="G85" s="1"/>
      <c r="H85" s="1"/>
      <c r="I85" s="1"/>
      <c r="J85" s="1"/>
      <c r="K85" s="15">
        <v>75</v>
      </c>
      <c r="L85" s="1"/>
      <c r="M85" s="48">
        <v>71</v>
      </c>
      <c r="N85" s="48" t="e">
        <f>IF(AND(#REF!=0,#REF!=0),#REF!,0)</f>
        <v>#REF!</v>
      </c>
      <c r="O8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row>
    <row r="86" spans="1:62" ht="15.75" thickBot="1" x14ac:dyDescent="0.3">
      <c r="A86" s="1"/>
      <c r="B86" s="1"/>
      <c r="C86" s="1"/>
      <c r="D86" s="1"/>
      <c r="E86" s="1"/>
      <c r="F86" s="1"/>
      <c r="G86" s="1"/>
      <c r="H86" s="1"/>
      <c r="I86" s="1"/>
      <c r="J86" s="1"/>
      <c r="K86" s="15">
        <v>76</v>
      </c>
      <c r="L86" s="1"/>
      <c r="M86" s="48">
        <v>72</v>
      </c>
      <c r="N86" s="48" t="e">
        <f>IF(AND(#REF!=0,#REF!=0),#REF!,0)</f>
        <v>#REF!</v>
      </c>
      <c r="O8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row>
    <row r="87" spans="1:62" ht="15.75" thickBot="1" x14ac:dyDescent="0.3">
      <c r="A87" s="1"/>
      <c r="B87" s="1"/>
      <c r="C87" s="1"/>
      <c r="D87" s="1"/>
      <c r="E87" s="1"/>
      <c r="F87" s="1"/>
      <c r="G87" s="1"/>
      <c r="H87" s="1"/>
      <c r="I87" s="1"/>
      <c r="J87" s="1"/>
      <c r="K87" s="15">
        <v>77</v>
      </c>
      <c r="L87" s="1"/>
      <c r="M87" s="48">
        <v>73</v>
      </c>
      <c r="N87" s="48" t="e">
        <f>IF(AND(#REF!=0,#REF!=0),#REF!,0)</f>
        <v>#REF!</v>
      </c>
      <c r="O8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row>
    <row r="88" spans="1:62" ht="15.75" thickBot="1" x14ac:dyDescent="0.3">
      <c r="A88" s="1"/>
      <c r="B88" s="1"/>
      <c r="C88" s="1"/>
      <c r="D88" s="1"/>
      <c r="E88" s="1"/>
      <c r="F88" s="1"/>
      <c r="G88" s="1"/>
      <c r="H88" s="1"/>
      <c r="I88" s="1"/>
      <c r="J88" s="1"/>
      <c r="K88" s="15">
        <v>78</v>
      </c>
      <c r="L88" s="1"/>
      <c r="M88" s="48">
        <v>74</v>
      </c>
      <c r="N88" s="48" t="e">
        <f>IF(AND(#REF!=0,#REF!=0),#REF!,0)</f>
        <v>#REF!</v>
      </c>
      <c r="O8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row>
    <row r="89" spans="1:62" ht="15.75" thickBot="1" x14ac:dyDescent="0.3">
      <c r="A89" s="1"/>
      <c r="B89" s="1"/>
      <c r="C89" s="1"/>
      <c r="D89" s="1"/>
      <c r="E89" s="1"/>
      <c r="F89" s="1"/>
      <c r="G89" s="1"/>
      <c r="H89" s="1"/>
      <c r="I89" s="1"/>
      <c r="J89" s="1"/>
      <c r="K89" s="15">
        <v>79</v>
      </c>
      <c r="L89" s="1"/>
      <c r="M89" s="48">
        <v>75</v>
      </c>
      <c r="N89" s="48" t="e">
        <f>IF(AND(#REF!=0,#REF!=0),#REF!,0)</f>
        <v>#REF!</v>
      </c>
      <c r="O8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row>
    <row r="90" spans="1:62" ht="15.75" thickBot="1" x14ac:dyDescent="0.3">
      <c r="A90" s="1"/>
      <c r="B90" s="1"/>
      <c r="C90" s="1"/>
      <c r="D90" s="1"/>
      <c r="E90" s="1"/>
      <c r="F90" s="1"/>
      <c r="G90" s="1"/>
      <c r="H90" s="1"/>
      <c r="I90" s="1"/>
      <c r="J90" s="1"/>
      <c r="K90" s="15">
        <v>80</v>
      </c>
      <c r="L90" s="1"/>
      <c r="M90" s="48">
        <v>76</v>
      </c>
      <c r="N90" s="48" t="e">
        <f>IF(AND(#REF!=0,#REF!=0),#REF!,0)</f>
        <v>#REF!</v>
      </c>
      <c r="O9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row>
    <row r="91" spans="1:62" ht="15.75" thickBot="1" x14ac:dyDescent="0.3">
      <c r="A91" s="1"/>
      <c r="B91" s="1"/>
      <c r="C91" s="1"/>
      <c r="D91" s="1"/>
      <c r="E91" s="1"/>
      <c r="F91" s="1"/>
      <c r="G91" s="1"/>
      <c r="H91" s="1"/>
      <c r="I91" s="1"/>
      <c r="J91" s="1"/>
      <c r="K91" s="15">
        <v>81</v>
      </c>
      <c r="L91" s="1"/>
      <c r="M91" s="48">
        <v>77</v>
      </c>
      <c r="N91" s="48" t="e">
        <f>IF(AND(#REF!=0,#REF!=0),#REF!,0)</f>
        <v>#REF!</v>
      </c>
      <c r="O9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row>
    <row r="92" spans="1:62" ht="15.75" thickBot="1" x14ac:dyDescent="0.3">
      <c r="A92" s="1"/>
      <c r="B92" s="1"/>
      <c r="C92" s="1"/>
      <c r="D92" s="1"/>
      <c r="E92" s="1"/>
      <c r="F92" s="1"/>
      <c r="G92" s="1"/>
      <c r="H92" s="1"/>
      <c r="I92" s="1"/>
      <c r="J92" s="1"/>
      <c r="K92" s="15">
        <v>82</v>
      </c>
      <c r="L92" s="1"/>
      <c r="M92" s="48">
        <v>78</v>
      </c>
      <c r="N92" s="48" t="e">
        <f>IF(AND(#REF!=0,#REF!=0),#REF!,0)</f>
        <v>#REF!</v>
      </c>
      <c r="O9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row>
    <row r="93" spans="1:62" ht="15.75" thickBot="1" x14ac:dyDescent="0.3">
      <c r="A93" s="1"/>
      <c r="B93" s="1"/>
      <c r="C93" s="1"/>
      <c r="D93" s="1"/>
      <c r="E93" s="1"/>
      <c r="F93" s="1"/>
      <c r="G93" s="1"/>
      <c r="H93" s="1"/>
      <c r="I93" s="1"/>
      <c r="J93" s="1"/>
      <c r="K93" s="15">
        <v>83</v>
      </c>
      <c r="L93" s="1"/>
      <c r="M93" s="48">
        <v>79</v>
      </c>
      <c r="N93" s="48" t="e">
        <f>IF(AND(#REF!=0,#REF!=0),#REF!,0)</f>
        <v>#REF!</v>
      </c>
      <c r="O9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row>
    <row r="94" spans="1:62" ht="15.75" thickBot="1" x14ac:dyDescent="0.3">
      <c r="A94" s="1"/>
      <c r="B94" s="1"/>
      <c r="C94" s="1"/>
      <c r="D94" s="1"/>
      <c r="E94" s="1"/>
      <c r="F94" s="1"/>
      <c r="G94" s="1"/>
      <c r="H94" s="1"/>
      <c r="I94" s="1"/>
      <c r="J94" s="1"/>
      <c r="K94" s="15">
        <v>84</v>
      </c>
      <c r="L94" s="1"/>
      <c r="M94" s="48">
        <v>80</v>
      </c>
      <c r="N94" s="48" t="e">
        <f>IF(AND(#REF!=0,#REF!=0),#REF!,0)</f>
        <v>#REF!</v>
      </c>
      <c r="O9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row>
    <row r="95" spans="1:62" ht="15.75" thickBot="1" x14ac:dyDescent="0.3">
      <c r="A95" s="1"/>
      <c r="B95" s="1"/>
      <c r="C95" s="1"/>
      <c r="D95" s="1"/>
      <c r="E95" s="1"/>
      <c r="F95" s="1"/>
      <c r="G95" s="1"/>
      <c r="H95" s="1"/>
      <c r="I95" s="1"/>
      <c r="J95" s="1"/>
      <c r="K95" s="15">
        <v>85</v>
      </c>
      <c r="L95" s="1"/>
      <c r="M95" s="48">
        <v>81</v>
      </c>
      <c r="N95" s="48" t="e">
        <f>IF(AND(#REF!=0,#REF!=0),#REF!,0)</f>
        <v>#REF!</v>
      </c>
      <c r="O9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row>
    <row r="96" spans="1:62" ht="15.75" thickBot="1" x14ac:dyDescent="0.3">
      <c r="A96" s="1"/>
      <c r="B96" s="1"/>
      <c r="C96" s="1"/>
      <c r="D96" s="1"/>
      <c r="E96" s="1"/>
      <c r="F96" s="1"/>
      <c r="G96" s="1"/>
      <c r="H96" s="1"/>
      <c r="I96" s="1"/>
      <c r="J96" s="1"/>
      <c r="K96" s="15">
        <v>86</v>
      </c>
      <c r="L96" s="1"/>
      <c r="M96" s="48">
        <v>82</v>
      </c>
      <c r="N96" s="48" t="e">
        <f>IF(AND(#REF!=0,#REF!=0),#REF!,0)</f>
        <v>#REF!</v>
      </c>
      <c r="O9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row>
    <row r="97" spans="1:62" ht="15.75" thickBot="1" x14ac:dyDescent="0.3">
      <c r="A97" s="1"/>
      <c r="B97" s="1"/>
      <c r="C97" s="1"/>
      <c r="D97" s="1"/>
      <c r="E97" s="1"/>
      <c r="F97" s="1"/>
      <c r="G97" s="1"/>
      <c r="H97" s="1"/>
      <c r="I97" s="1"/>
      <c r="J97" s="1"/>
      <c r="K97" s="15">
        <v>87</v>
      </c>
      <c r="L97" s="1"/>
      <c r="M97" s="48">
        <v>83</v>
      </c>
      <c r="N97" s="48" t="e">
        <f>IF(AND(#REF!=0,#REF!=0),#REF!,0)</f>
        <v>#REF!</v>
      </c>
      <c r="O9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row>
    <row r="98" spans="1:62" ht="15.75" thickBot="1" x14ac:dyDescent="0.3">
      <c r="A98" s="1"/>
      <c r="B98" s="1"/>
      <c r="C98" s="1"/>
      <c r="D98" s="1"/>
      <c r="E98" s="1"/>
      <c r="F98" s="1"/>
      <c r="G98" s="1"/>
      <c r="H98" s="1"/>
      <c r="I98" s="1"/>
      <c r="J98" s="1"/>
      <c r="K98" s="15">
        <v>88</v>
      </c>
      <c r="L98" s="1"/>
      <c r="M98" s="48">
        <v>84</v>
      </c>
      <c r="N98" s="48" t="e">
        <f>IF(AND(#REF!=0,#REF!=0),#REF!,0)</f>
        <v>#REF!</v>
      </c>
      <c r="O9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row>
    <row r="99" spans="1:62" ht="15.75" thickBot="1" x14ac:dyDescent="0.3">
      <c r="A99" s="1"/>
      <c r="B99" s="1"/>
      <c r="C99" s="1"/>
      <c r="D99" s="1"/>
      <c r="E99" s="1"/>
      <c r="F99" s="1"/>
      <c r="G99" s="1"/>
      <c r="H99" s="1"/>
      <c r="I99" s="1"/>
      <c r="J99" s="1"/>
      <c r="K99" s="15">
        <v>89</v>
      </c>
      <c r="L99" s="1"/>
      <c r="M99" s="48">
        <v>85</v>
      </c>
      <c r="N99" s="48" t="e">
        <f>IF(AND(#REF!=0,#REF!=0),#REF!,0)</f>
        <v>#REF!</v>
      </c>
      <c r="O9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row>
    <row r="100" spans="1:62" ht="15.75" thickBot="1" x14ac:dyDescent="0.3">
      <c r="A100" s="1"/>
      <c r="B100" s="1"/>
      <c r="C100" s="1"/>
      <c r="D100" s="1"/>
      <c r="E100" s="1"/>
      <c r="F100" s="1"/>
      <c r="G100" s="1"/>
      <c r="H100" s="1"/>
      <c r="I100" s="1"/>
      <c r="J100" s="1"/>
      <c r="K100" s="15">
        <v>90</v>
      </c>
      <c r="L100" s="1"/>
      <c r="M100" s="48">
        <v>86</v>
      </c>
      <c r="N100" s="48" t="e">
        <f>IF(AND(#REF!=0,#REF!=0),#REF!,0)</f>
        <v>#REF!</v>
      </c>
      <c r="O10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row>
    <row r="101" spans="1:62" ht="15.75" thickBot="1" x14ac:dyDescent="0.3">
      <c r="A101" s="1"/>
      <c r="B101" s="1"/>
      <c r="C101" s="1"/>
      <c r="D101" s="1"/>
      <c r="E101" s="1"/>
      <c r="F101" s="1"/>
      <c r="G101" s="1"/>
      <c r="H101" s="1"/>
      <c r="I101" s="1"/>
      <c r="J101" s="1"/>
      <c r="K101" s="15">
        <v>91</v>
      </c>
      <c r="L101" s="1"/>
      <c r="M101" s="48">
        <v>87</v>
      </c>
      <c r="N101" s="48" t="e">
        <f>IF(AND(#REF!=0,#REF!=0),#REF!,0)</f>
        <v>#REF!</v>
      </c>
      <c r="O10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row>
    <row r="102" spans="1:62" ht="15.75" thickBot="1" x14ac:dyDescent="0.3">
      <c r="A102" s="1"/>
      <c r="B102" s="1"/>
      <c r="C102" s="1"/>
      <c r="D102" s="1"/>
      <c r="E102" s="1"/>
      <c r="F102" s="1"/>
      <c r="G102" s="1"/>
      <c r="H102" s="1"/>
      <c r="I102" s="1"/>
      <c r="J102" s="1"/>
      <c r="K102" s="15">
        <v>92</v>
      </c>
      <c r="L102" s="1"/>
      <c r="M102" s="48">
        <v>88</v>
      </c>
      <c r="N102" s="48" t="e">
        <f>IF(AND(#REF!=0,#REF!=0),#REF!,0)</f>
        <v>#REF!</v>
      </c>
      <c r="O10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row>
    <row r="103" spans="1:62" ht="15.75" thickBot="1" x14ac:dyDescent="0.3">
      <c r="A103" s="1"/>
      <c r="B103" s="1"/>
      <c r="C103" s="1"/>
      <c r="D103" s="1"/>
      <c r="E103" s="1"/>
      <c r="F103" s="1"/>
      <c r="G103" s="1"/>
      <c r="H103" s="1"/>
      <c r="I103" s="1"/>
      <c r="J103" s="1"/>
      <c r="K103" s="15">
        <v>93</v>
      </c>
      <c r="L103" s="1"/>
      <c r="M103" s="48">
        <v>89</v>
      </c>
      <c r="N103" s="48" t="e">
        <f>IF(AND(#REF!=0,#REF!=0),#REF!,0)</f>
        <v>#REF!</v>
      </c>
      <c r="O10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row>
    <row r="104" spans="1:62" ht="15.75" thickBot="1" x14ac:dyDescent="0.3">
      <c r="A104" s="1"/>
      <c r="B104" s="1"/>
      <c r="C104" s="1"/>
      <c r="D104" s="1"/>
      <c r="E104" s="1"/>
      <c r="F104" s="1"/>
      <c r="G104" s="1"/>
      <c r="H104" s="1"/>
      <c r="I104" s="1"/>
      <c r="J104" s="1"/>
      <c r="K104" s="15">
        <v>94</v>
      </c>
      <c r="L104" s="1"/>
      <c r="M104" s="48">
        <v>90</v>
      </c>
      <c r="N104" s="48" t="e">
        <f>IF(AND(#REF!=0,#REF!=0),#REF!,0)</f>
        <v>#REF!</v>
      </c>
      <c r="O10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row>
    <row r="105" spans="1:62" ht="15.75" thickBot="1" x14ac:dyDescent="0.3">
      <c r="A105" s="1"/>
      <c r="B105" s="1"/>
      <c r="C105" s="1"/>
      <c r="D105" s="1"/>
      <c r="E105" s="1"/>
      <c r="F105" s="1"/>
      <c r="G105" s="1"/>
      <c r="H105" s="1"/>
      <c r="I105" s="1"/>
      <c r="J105" s="1"/>
      <c r="K105" s="15">
        <v>95</v>
      </c>
      <c r="L105" s="1"/>
      <c r="M105" s="48">
        <v>91</v>
      </c>
      <c r="N105" s="48" t="e">
        <f>IF(AND(#REF!=0,#REF!=0),#REF!,0)</f>
        <v>#REF!</v>
      </c>
      <c r="O10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row>
    <row r="106" spans="1:62" ht="15.75" thickBot="1" x14ac:dyDescent="0.3">
      <c r="A106" s="1"/>
      <c r="B106" s="1"/>
      <c r="C106" s="1"/>
      <c r="D106" s="1"/>
      <c r="E106" s="1"/>
      <c r="F106" s="1"/>
      <c r="G106" s="1"/>
      <c r="H106" s="1"/>
      <c r="I106" s="1"/>
      <c r="J106" s="1"/>
      <c r="K106" s="15">
        <v>96</v>
      </c>
      <c r="L106" s="1"/>
      <c r="M106" s="48">
        <v>92</v>
      </c>
      <c r="N106" s="48" t="e">
        <f>IF(AND(#REF!=0,#REF!=0),#REF!,0)</f>
        <v>#REF!</v>
      </c>
      <c r="O10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row>
    <row r="107" spans="1:62" ht="15.75" thickBot="1" x14ac:dyDescent="0.3">
      <c r="A107" s="1"/>
      <c r="B107" s="1"/>
      <c r="C107" s="1"/>
      <c r="D107" s="1"/>
      <c r="E107" s="1"/>
      <c r="F107" s="1"/>
      <c r="G107" s="1"/>
      <c r="H107" s="1"/>
      <c r="I107" s="1"/>
      <c r="J107" s="1"/>
      <c r="K107" s="15">
        <v>97</v>
      </c>
      <c r="L107" s="1"/>
      <c r="M107" s="48">
        <v>93</v>
      </c>
      <c r="N107" s="48" t="e">
        <f>IF(AND(#REF!=0,#REF!=0),#REF!,0)</f>
        <v>#REF!</v>
      </c>
      <c r="O10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row>
    <row r="108" spans="1:62" ht="15.75" thickBot="1" x14ac:dyDescent="0.3">
      <c r="A108" s="1"/>
      <c r="B108" s="1"/>
      <c r="C108" s="1"/>
      <c r="D108" s="1"/>
      <c r="E108" s="1"/>
      <c r="F108" s="1"/>
      <c r="G108" s="1"/>
      <c r="H108" s="1"/>
      <c r="I108" s="1"/>
      <c r="J108" s="1"/>
      <c r="K108" s="15">
        <v>98</v>
      </c>
      <c r="L108" s="1"/>
      <c r="M108" s="48">
        <v>94</v>
      </c>
      <c r="N108" s="48" t="e">
        <f>IF(AND(#REF!=0,#REF!=0),#REF!,0)</f>
        <v>#REF!</v>
      </c>
      <c r="O10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row>
    <row r="109" spans="1:62" ht="15.75" thickBot="1" x14ac:dyDescent="0.3">
      <c r="A109" s="1"/>
      <c r="B109" s="1"/>
      <c r="C109" s="1"/>
      <c r="D109" s="1"/>
      <c r="E109" s="1"/>
      <c r="F109" s="1"/>
      <c r="G109" s="1"/>
      <c r="H109" s="1"/>
      <c r="I109" s="1"/>
      <c r="J109" s="1"/>
      <c r="K109" s="15">
        <v>99</v>
      </c>
      <c r="L109" s="1"/>
      <c r="M109" s="48">
        <v>95</v>
      </c>
      <c r="N109" s="48" t="e">
        <f>IF(AND(#REF!=0,#REF!=0),#REF!,0)</f>
        <v>#REF!</v>
      </c>
      <c r="O10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row>
    <row r="110" spans="1:62" ht="15.75" thickBot="1" x14ac:dyDescent="0.3">
      <c r="A110" s="1"/>
      <c r="B110" s="1"/>
      <c r="C110" s="1"/>
      <c r="D110" s="1"/>
      <c r="E110" s="1"/>
      <c r="F110" s="1"/>
      <c r="G110" s="1"/>
      <c r="H110" s="1"/>
      <c r="I110" s="1"/>
      <c r="J110" s="1"/>
      <c r="K110" s="15">
        <v>100</v>
      </c>
      <c r="L110" s="1"/>
      <c r="M110" s="48">
        <v>96</v>
      </c>
      <c r="N110" s="48" t="e">
        <f>IF(AND(#REF!=0,#REF!=0),#REF!,0)</f>
        <v>#REF!</v>
      </c>
      <c r="O11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row>
    <row r="111" spans="1:62" ht="15.75" thickBot="1" x14ac:dyDescent="0.3">
      <c r="A111" s="1"/>
      <c r="B111" s="1"/>
      <c r="C111" s="1"/>
      <c r="D111" s="1"/>
      <c r="E111" s="1"/>
      <c r="F111" s="1"/>
      <c r="G111" s="1"/>
      <c r="H111" s="1"/>
      <c r="I111" s="1"/>
      <c r="J111" s="1"/>
      <c r="K111" s="1"/>
      <c r="L111" s="1"/>
      <c r="M111" s="48">
        <v>97</v>
      </c>
      <c r="N111" s="48" t="e">
        <f>IF(AND(#REF!=0,#REF!=0),#REF!,0)</f>
        <v>#REF!</v>
      </c>
      <c r="O11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row>
    <row r="112" spans="1:62" ht="15.75" thickBot="1" x14ac:dyDescent="0.3">
      <c r="A112" s="1"/>
      <c r="B112" s="1"/>
      <c r="C112" s="1"/>
      <c r="D112" s="1"/>
      <c r="E112" s="1"/>
      <c r="F112" s="1"/>
      <c r="G112" s="1"/>
      <c r="H112" s="1"/>
      <c r="I112" s="1"/>
      <c r="J112" s="1"/>
      <c r="K112" s="1"/>
      <c r="L112" s="1"/>
      <c r="M112" s="48">
        <v>98</v>
      </c>
      <c r="N112" s="48" t="e">
        <f>IF(AND(#REF!=0,#REF!=0),#REF!,0)</f>
        <v>#REF!</v>
      </c>
      <c r="O11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row>
    <row r="113" spans="1:62" ht="15.75" thickBot="1" x14ac:dyDescent="0.3">
      <c r="A113" s="1"/>
      <c r="B113" s="1"/>
      <c r="C113" s="1"/>
      <c r="D113" s="1"/>
      <c r="E113" s="1"/>
      <c r="F113" s="1"/>
      <c r="G113" s="1"/>
      <c r="H113" s="1"/>
      <c r="I113" s="1"/>
      <c r="J113" s="1"/>
      <c r="K113" s="1"/>
      <c r="L113" s="1"/>
      <c r="M113" s="48">
        <v>99</v>
      </c>
      <c r="N113" s="48" t="e">
        <f>IF(AND(#REF!=0,#REF!=0),#REF!,0)</f>
        <v>#REF!</v>
      </c>
      <c r="O11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row>
    <row r="114" spans="1:62" x14ac:dyDescent="0.25">
      <c r="A114" s="1"/>
      <c r="B114" s="1"/>
      <c r="C114" s="1"/>
      <c r="D114" s="1"/>
      <c r="E114" s="1"/>
      <c r="F114" s="1"/>
      <c r="G114" s="1"/>
      <c r="H114" s="1"/>
      <c r="I114" s="1"/>
      <c r="J114" s="1"/>
      <c r="K114" s="1"/>
      <c r="L114" s="1"/>
      <c r="M114" s="48">
        <v>100</v>
      </c>
      <c r="N114" s="48" t="e">
        <f>IF(AND(#REF!=0,#REF!=0),#REF!,0)</f>
        <v>#REF!</v>
      </c>
      <c r="O11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row>
    <row r="115" spans="1:62"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row>
    <row r="116" spans="1:62"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row>
    <row r="117" spans="1:62"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row>
    <row r="118" spans="1:62"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row>
    <row r="119" spans="1:62"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row>
    <row r="120" spans="1:62"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row>
    <row r="121" spans="1:62"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row>
    <row r="122" spans="1:62"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row>
    <row r="123" spans="1:62"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row>
    <row r="124" spans="1:62"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row>
    <row r="125" spans="1:62"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row>
    <row r="126" spans="1:62"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row>
    <row r="127" spans="1:62"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row>
    <row r="128" spans="1:62"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row>
    <row r="129" spans="1:62"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row>
    <row r="130" spans="1:62"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row>
    <row r="131" spans="1:62"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row>
    <row r="132" spans="1:62"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row>
    <row r="133" spans="1:62"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row>
    <row r="134" spans="1:62"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row>
    <row r="135" spans="1:62"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row>
    <row r="136" spans="1:62"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row>
    <row r="137" spans="1:62"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row>
    <row r="138" spans="1:62"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row>
    <row r="139" spans="1:62"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row>
    <row r="140" spans="1:62"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row>
    <row r="141" spans="1:62"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row>
    <row r="142" spans="1:62"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row>
    <row r="143" spans="1:62"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row>
    <row r="144" spans="1:62"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row>
    <row r="145" spans="1:62"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row>
    <row r="146" spans="1:62"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row>
    <row r="147" spans="1:62"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row>
    <row r="148" spans="1:62"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row>
    <row r="149" spans="1:62"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row>
    <row r="150" spans="1:62"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row>
    <row r="151" spans="1:62"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row>
    <row r="152" spans="1:62"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row>
    <row r="153" spans="1:62"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row>
    <row r="154" spans="1:62"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row>
    <row r="155" spans="1:62"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row>
    <row r="156" spans="1:62"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row>
    <row r="157" spans="1:62"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row>
    <row r="158" spans="1:62"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row>
    <row r="159" spans="1:62"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row>
    <row r="160" spans="1:62"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row>
    <row r="161" spans="1:62"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row>
    <row r="162" spans="1:62"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row>
    <row r="163" spans="1:62"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row>
    <row r="164" spans="1:62"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row>
    <row r="165" spans="1:62"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row>
    <row r="166" spans="1:62"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row>
    <row r="167" spans="1:62"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row>
    <row r="168" spans="1:62"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row>
    <row r="169" spans="1:62"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row>
    <row r="170" spans="1:62"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row>
    <row r="171" spans="1:62"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row>
    <row r="172" spans="1:62"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row>
    <row r="173" spans="1:62"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row>
    <row r="174" spans="1:62"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row>
    <row r="175" spans="1:62"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row>
    <row r="176" spans="1:62"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row>
    <row r="177" spans="1:62"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row>
    <row r="178" spans="1:62"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row>
    <row r="179" spans="1:62"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row>
    <row r="180" spans="1:62"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row>
    <row r="181" spans="1:62"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row>
    <row r="182" spans="1:62"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row>
    <row r="183" spans="1:62"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row>
    <row r="184" spans="1:62"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row>
    <row r="185" spans="1:62"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row>
    <row r="186" spans="1:62"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row>
    <row r="187" spans="1:62"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row>
    <row r="188" spans="1:62"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row>
    <row r="189" spans="1:62"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row>
    <row r="190" spans="1:62"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row>
    <row r="191" spans="1:62"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row>
    <row r="192" spans="1:62"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row>
    <row r="193" spans="1:62"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row>
    <row r="194" spans="1:62"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row>
    <row r="195" spans="1:62"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row>
    <row r="196" spans="1:62"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row>
    <row r="197" spans="1:62"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row>
    <row r="198" spans="1:62"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row>
    <row r="199" spans="1:62"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row>
    <row r="200" spans="1:62"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row>
    <row r="201" spans="1:62"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row>
    <row r="202" spans="1:62"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row>
    <row r="203" spans="1:62"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row>
    <row r="204" spans="1:62"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row>
    <row r="205" spans="1:62"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row>
    <row r="206" spans="1:62"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row>
    <row r="207" spans="1:62"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row>
    <row r="208" spans="1:62"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row>
    <row r="209" spans="1:62"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row>
    <row r="210" spans="1:62"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row>
    <row r="211" spans="1:62"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row>
    <row r="212" spans="1:62"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row>
    <row r="213" spans="1:62"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row>
    <row r="214" spans="1:62"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row>
    <row r="215" spans="1:62"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row>
    <row r="216" spans="1:62"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row>
    <row r="217" spans="1:62"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row>
    <row r="218" spans="1:62"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row>
    <row r="219" spans="1:62"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row>
    <row r="220" spans="1:62"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row>
    <row r="221" spans="1:62"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row>
    <row r="222" spans="1:62"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row>
    <row r="223" spans="1:62"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row>
    <row r="224" spans="1:62"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row>
    <row r="225" spans="1:62"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row>
    <row r="226" spans="1:62"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row>
    <row r="227" spans="1:62"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row>
    <row r="228" spans="1:62"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row>
    <row r="229" spans="1:62"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row>
    <row r="230" spans="1:62"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row>
    <row r="231" spans="1:62"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row>
    <row r="232" spans="1:62"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row>
  </sheetData>
  <mergeCells count="6">
    <mergeCell ref="T2:U2"/>
    <mergeCell ref="E3:F3"/>
    <mergeCell ref="B3:C3"/>
    <mergeCell ref="H3:I3"/>
    <mergeCell ref="K2:L2"/>
    <mergeCell ref="Q2:R2"/>
  </mergeCells>
  <pageMargins left="0.7" right="0.7" top="0.75" bottom="0.75" header="0.3" footer="0.3"/>
  <pageSetup orientation="portrait" horizontalDpi="4294967292"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414"/>
  <sheetViews>
    <sheetView showGridLines="0" view="pageBreakPreview" zoomScale="70" zoomScaleNormal="10" zoomScaleSheetLayoutView="70" workbookViewId="0">
      <pane xSplit="1" ySplit="6" topLeftCell="H7" activePane="bottomRight" state="frozen"/>
      <selection pane="topRight"/>
      <selection pane="bottomLeft"/>
      <selection pane="bottomRight" activeCell="I7" sqref="I7"/>
    </sheetView>
  </sheetViews>
  <sheetFormatPr baseColWidth="10" defaultColWidth="11.42578125" defaultRowHeight="14.25" x14ac:dyDescent="0.25"/>
  <cols>
    <col min="1" max="1" width="14.85546875" style="133" customWidth="1"/>
    <col min="2" max="2" width="30" style="133" customWidth="1"/>
    <col min="3" max="3" width="15.42578125" style="133" customWidth="1"/>
    <col min="4" max="4" width="12.28515625" style="133" customWidth="1"/>
    <col min="5" max="5" width="10.85546875" style="133" customWidth="1"/>
    <col min="6" max="6" width="17.42578125" style="133" customWidth="1"/>
    <col min="7" max="7" width="21.85546875" style="133" customWidth="1"/>
    <col min="8" max="8" width="63" style="133" customWidth="1"/>
    <col min="9" max="9" width="54.42578125" style="133" customWidth="1"/>
    <col min="10" max="10" width="15.42578125" style="133" customWidth="1"/>
    <col min="11" max="11" width="12.140625" style="243" customWidth="1"/>
    <col min="12" max="12" width="19.28515625" style="243" bestFit="1" customWidth="1"/>
    <col min="13" max="13" width="17.42578125" style="133" customWidth="1"/>
    <col min="14" max="14" width="12.140625" style="243" customWidth="1"/>
    <col min="15" max="15" width="18.5703125" style="243" customWidth="1"/>
    <col min="16" max="16" width="18.28515625" style="243" bestFit="1" customWidth="1"/>
    <col min="17" max="17" width="13" style="243" customWidth="1"/>
    <col min="18" max="18" width="20.140625" style="243" customWidth="1"/>
    <col min="19" max="20" width="13.42578125" style="243" customWidth="1"/>
    <col min="21" max="21" width="12.7109375" style="243" customWidth="1"/>
    <col min="22" max="23" width="14.42578125" style="150" customWidth="1"/>
    <col min="24" max="24" width="11.42578125" style="133"/>
    <col min="25" max="25" width="21.7109375" style="119" customWidth="1"/>
    <col min="26" max="26" width="7.42578125" style="119" bestFit="1" customWidth="1"/>
    <col min="27" max="27" width="8.42578125" style="119" bestFit="1" customWidth="1"/>
    <col min="28" max="16384" width="11.42578125" style="133"/>
  </cols>
  <sheetData>
    <row r="1" spans="1:28" ht="101.25" customHeight="1" thickBot="1" x14ac:dyDescent="0.3">
      <c r="A1" s="699"/>
      <c r="B1" s="700"/>
      <c r="C1" s="619" t="s">
        <v>143</v>
      </c>
      <c r="D1" s="619"/>
      <c r="E1" s="619"/>
      <c r="F1" s="619"/>
      <c r="G1" s="619"/>
      <c r="H1" s="619"/>
      <c r="I1" s="619"/>
      <c r="J1" s="619"/>
      <c r="K1" s="619"/>
      <c r="L1" s="619"/>
      <c r="M1" s="619"/>
      <c r="N1" s="619"/>
      <c r="O1" s="619"/>
      <c r="P1" s="619"/>
      <c r="Q1" s="619"/>
      <c r="R1" s="619"/>
      <c r="S1" s="619"/>
      <c r="T1" s="619"/>
      <c r="U1" s="619"/>
      <c r="V1" s="619"/>
      <c r="W1" s="619"/>
      <c r="X1" s="619"/>
      <c r="Y1" s="634" t="s">
        <v>405</v>
      </c>
      <c r="Z1" s="634"/>
      <c r="AA1" s="635"/>
      <c r="AB1" s="119"/>
    </row>
    <row r="2" spans="1:28" s="245" customFormat="1" ht="15.75" thickBot="1" x14ac:dyDescent="0.25">
      <c r="A2" s="120"/>
      <c r="B2" s="710"/>
      <c r="C2" s="710"/>
      <c r="D2" s="710"/>
      <c r="E2" s="244"/>
      <c r="G2" s="244"/>
      <c r="H2" s="244"/>
      <c r="I2" s="244"/>
      <c r="J2" s="244"/>
      <c r="K2" s="246"/>
      <c r="L2" s="246"/>
      <c r="M2" s="244"/>
      <c r="N2" s="246"/>
      <c r="O2" s="246"/>
      <c r="P2" s="246"/>
      <c r="Q2" s="246"/>
      <c r="R2" s="246"/>
      <c r="S2" s="246"/>
      <c r="T2" s="246"/>
      <c r="U2" s="246"/>
      <c r="V2" s="150"/>
      <c r="W2" s="150"/>
      <c r="X2" s="133"/>
      <c r="Y2" s="116"/>
      <c r="Z2" s="116"/>
      <c r="AA2" s="116"/>
    </row>
    <row r="3" spans="1:28" s="245" customFormat="1" ht="15" x14ac:dyDescent="0.2">
      <c r="A3" s="313" t="s">
        <v>222</v>
      </c>
      <c r="B3" s="639" t="str">
        <f>+IF('2 CONTEXTO E IDENTIFICACIÓN'!$B$3="","",'2 CONTEXTO E IDENTIFICACIÓN'!$B$3)</f>
        <v/>
      </c>
      <c r="C3" s="639"/>
      <c r="D3" s="639"/>
      <c r="E3" s="353" t="s">
        <v>282</v>
      </c>
      <c r="F3" s="354" t="s">
        <v>283</v>
      </c>
      <c r="G3" s="353"/>
      <c r="H3" s="353"/>
      <c r="I3" s="353"/>
      <c r="J3" s="355"/>
      <c r="K3" s="355"/>
      <c r="L3" s="355"/>
      <c r="M3" s="355"/>
      <c r="N3" s="355"/>
      <c r="O3" s="355"/>
      <c r="P3" s="355"/>
      <c r="Q3" s="355"/>
      <c r="R3" s="355"/>
      <c r="S3" s="701" t="s">
        <v>284</v>
      </c>
      <c r="T3" s="701" t="s">
        <v>285</v>
      </c>
      <c r="U3" s="701" t="s">
        <v>196</v>
      </c>
      <c r="V3" s="300"/>
      <c r="W3" s="300"/>
      <c r="X3" s="356"/>
      <c r="Y3" s="334"/>
      <c r="Z3" s="334"/>
      <c r="AA3" s="335"/>
    </row>
    <row r="4" spans="1:28" s="245" customFormat="1" ht="15" x14ac:dyDescent="0.2">
      <c r="A4" s="315"/>
      <c r="B4" s="337"/>
      <c r="C4" s="337"/>
      <c r="D4" s="150"/>
      <c r="E4" s="244"/>
      <c r="F4" s="244"/>
      <c r="G4" s="244"/>
      <c r="H4" s="244"/>
      <c r="I4" s="244"/>
      <c r="J4" s="704" t="s">
        <v>286</v>
      </c>
      <c r="K4" s="704"/>
      <c r="L4" s="704"/>
      <c r="M4" s="704"/>
      <c r="N4" s="704"/>
      <c r="O4" s="704"/>
      <c r="P4" s="704"/>
      <c r="Q4" s="704"/>
      <c r="R4" s="704"/>
      <c r="S4" s="702"/>
      <c r="T4" s="702"/>
      <c r="U4" s="702"/>
      <c r="V4" s="150"/>
      <c r="W4" s="150"/>
      <c r="X4" s="133"/>
      <c r="Y4" s="116"/>
      <c r="Z4" s="116"/>
      <c r="AA4" s="357"/>
    </row>
    <row r="5" spans="1:28" x14ac:dyDescent="0.2">
      <c r="A5" s="358"/>
      <c r="B5" s="247"/>
      <c r="C5" s="247"/>
      <c r="D5" s="247"/>
      <c r="E5" s="247"/>
      <c r="F5" s="705" t="s">
        <v>180</v>
      </c>
      <c r="G5" s="705"/>
      <c r="H5" s="705"/>
      <c r="I5" s="248"/>
      <c r="J5" s="706" t="s">
        <v>287</v>
      </c>
      <c r="K5" s="706"/>
      <c r="L5" s="706"/>
      <c r="M5" s="706"/>
      <c r="N5" s="706"/>
      <c r="O5" s="707" t="s">
        <v>190</v>
      </c>
      <c r="P5" s="708"/>
      <c r="Q5" s="708"/>
      <c r="R5" s="709"/>
      <c r="S5" s="703"/>
      <c r="T5" s="703"/>
      <c r="U5" s="703"/>
      <c r="Y5" s="359"/>
      <c r="Z5" s="359"/>
      <c r="AA5" s="360"/>
    </row>
    <row r="6" spans="1:28" ht="57.75" thickBot="1" x14ac:dyDescent="0.3">
      <c r="A6" s="361" t="s">
        <v>245</v>
      </c>
      <c r="B6" s="249" t="s">
        <v>246</v>
      </c>
      <c r="C6" s="249" t="s">
        <v>288</v>
      </c>
      <c r="D6" s="249" t="s">
        <v>289</v>
      </c>
      <c r="E6" s="250" t="s">
        <v>290</v>
      </c>
      <c r="F6" s="251" t="s">
        <v>291</v>
      </c>
      <c r="G6" s="252" t="s">
        <v>292</v>
      </c>
      <c r="H6" s="252" t="s">
        <v>293</v>
      </c>
      <c r="I6" s="252" t="s">
        <v>294</v>
      </c>
      <c r="J6" s="251" t="s">
        <v>181</v>
      </c>
      <c r="K6" s="253" t="s">
        <v>183</v>
      </c>
      <c r="L6" s="253" t="s">
        <v>185</v>
      </c>
      <c r="M6" s="251" t="s">
        <v>186</v>
      </c>
      <c r="N6" s="253" t="s">
        <v>188</v>
      </c>
      <c r="O6" s="253" t="s">
        <v>391</v>
      </c>
      <c r="P6" s="253" t="s">
        <v>20</v>
      </c>
      <c r="Q6" s="253" t="s">
        <v>392</v>
      </c>
      <c r="R6" s="253" t="s">
        <v>295</v>
      </c>
      <c r="S6" s="253" t="s">
        <v>191</v>
      </c>
      <c r="T6" s="253" t="s">
        <v>193</v>
      </c>
      <c r="U6" s="254" t="s">
        <v>195</v>
      </c>
      <c r="V6" s="253" t="s">
        <v>296</v>
      </c>
      <c r="W6" s="253" t="s">
        <v>297</v>
      </c>
      <c r="Y6" s="696" t="s">
        <v>298</v>
      </c>
      <c r="Z6" s="697"/>
      <c r="AA6" s="698"/>
    </row>
    <row r="7" spans="1:28" ht="143.25" thickBot="1" x14ac:dyDescent="0.3">
      <c r="A7" s="671" t="str">
        <f>'4 MAPA CALOR INHERENTE'!A7</f>
        <v>R1AJ</v>
      </c>
      <c r="B7" s="671" t="str">
        <f>'4 MAPA CALOR INHERENTE'!B7</f>
        <v xml:space="preserve">Posibilidad de afectación reputacional  por quejas o denuncias de ciudadanos o grupos de valor debido a la extemporánea o imprecisa 
orientación a los usuarios en las casas de justicia. </v>
      </c>
      <c r="C7" s="674" cm="1">
        <f t="array" ref="C7">IF(MOD(ROW()-7,6)=0, INDEX('3 PROBABIL E IMPACTO INHERENTE'!$E$7:$E$74, (ROW()-7)/6 + 1), "")</f>
        <v>0.8</v>
      </c>
      <c r="D7" s="677" cm="1">
        <f t="array" ref="D7">IF(MOD(ROW()-7,6)=0, INDEX('3 PROBABIL E IMPACTO INHERENTE'!$M$7:$M$74, (ROW()-7)/6 + 1), "")</f>
        <v>1</v>
      </c>
      <c r="E7" s="255">
        <v>1</v>
      </c>
      <c r="F7" s="492" t="s">
        <v>610</v>
      </c>
      <c r="G7" s="492" t="s">
        <v>612</v>
      </c>
      <c r="H7" s="492" t="s">
        <v>611</v>
      </c>
      <c r="I7" s="256" t="str">
        <f>+CONCATENATE(F7," ",G7," ",H7)</f>
        <v>Los referentes de las casas de justicia verifican   mensualmente que el funcionamiento de las casas 
de justicia se ejecute en condiciones normales, 
como evidencia de ejecución del control se cuenta 
con el informe Mensual sobre la Atención de las 
Entidades Operadoras en la Casa de Justicia. 
En caso de identificar dificultades con las entidades 
operadoras o miembros del equipo de trabajo, se 
tomarán las acciones correspondientes y como 
evidencia de la desviación se cuenta con el informe</v>
      </c>
      <c r="J7" s="370" t="s">
        <v>69</v>
      </c>
      <c r="K7" s="257">
        <f>+IF(J7='[3]11 FORMULAS'!$E$4,'[3]11 FORMULAS'!$F$4,IF(J7='[3]11 FORMULAS'!$E$5,'[3]11 FORMULAS'!$F$5,IF(J7='[3]11 FORMULAS'!$E$6,'[3]11 FORMULAS'!$F$6,"")))</f>
        <v>0.15</v>
      </c>
      <c r="L7" s="257" t="str">
        <f>+IF(OR(J7='[3]11 FORMULAS'!$P$4,J7='[3]11 FORMULAS'!$P$5),'[3]11 FORMULAS'!$Q$5,IF(J7='[3]11 FORMULAS'!$P$6,'[3]11 FORMULAS'!$Q$6,""))</f>
        <v>Probabilidad</v>
      </c>
      <c r="M7" s="370" t="s">
        <v>54</v>
      </c>
      <c r="N7" s="257">
        <f>IF(M7="Manual",15%,IF(M7="Automático",25%,""))</f>
        <v>0.15</v>
      </c>
      <c r="O7" s="373" t="s">
        <v>391</v>
      </c>
      <c r="P7" s="373" t="s">
        <v>397</v>
      </c>
      <c r="Q7" s="373" t="s">
        <v>760</v>
      </c>
      <c r="R7" s="373" t="s">
        <v>761</v>
      </c>
      <c r="S7" s="257">
        <f>+IFERROR(K7+N7,"")</f>
        <v>0.3</v>
      </c>
      <c r="T7" s="257">
        <f>IF(L7='[3]11 FORMULAS'!$Q$5,C7-(C7*S7),C7)</f>
        <v>0.56000000000000005</v>
      </c>
      <c r="U7" s="257">
        <f>IF(L7='[3]11 FORMULAS'!$Q$6,D7-(D7*S7),D7)</f>
        <v>1</v>
      </c>
      <c r="V7" s="680">
        <f>+IF(T12="","",T12)</f>
        <v>0.16464000000000001</v>
      </c>
      <c r="W7" s="683">
        <f>+IF(U12="","",U12)</f>
        <v>1</v>
      </c>
      <c r="Y7" s="258" t="s">
        <v>251</v>
      </c>
      <c r="Z7" s="259" t="s">
        <v>299</v>
      </c>
      <c r="AA7" s="260" t="s">
        <v>300</v>
      </c>
    </row>
    <row r="8" spans="1:28" ht="100.5" thickBot="1" x14ac:dyDescent="0.3">
      <c r="A8" s="672"/>
      <c r="B8" s="672"/>
      <c r="C8" s="675"/>
      <c r="D8" s="678"/>
      <c r="E8" s="261">
        <v>2</v>
      </c>
      <c r="F8" s="493" t="s">
        <v>613</v>
      </c>
      <c r="G8" s="493" t="s">
        <v>614</v>
      </c>
      <c r="H8" s="493" t="s">
        <v>758</v>
      </c>
      <c r="I8" s="262" t="str">
        <f t="shared" ref="I8:I15" si="0">+CONCATENATE(F8," ",G8," ",H8)</f>
        <v xml:space="preserve">El director de Acceso a la Justicia verifica anualmente que la ruta de acceso a la justicia se encuentre vigente, como evidencia de ejecución del control se cuenta con el acta del comité de seguimiento.
En caso de que se presenten dificultades se realizaría el ajuste a la ruta para la vigencia cuyo registro quedará registrado en el acta del comité de seguimiento. </v>
      </c>
      <c r="J8" s="371" t="s">
        <v>69</v>
      </c>
      <c r="K8" s="263">
        <f>+IF(J8='[3]11 FORMULAS'!$E$4,'[3]11 FORMULAS'!$F$4,IF(J8='[3]11 FORMULAS'!$E$5,'[3]11 FORMULAS'!$F$5,IF(J8='[3]11 FORMULAS'!$E$6,'[3]11 FORMULAS'!$F$6,"")))</f>
        <v>0.15</v>
      </c>
      <c r="L8" s="263" t="str">
        <f>+IF(OR(J8='[3]11 FORMULAS'!$P$4,J8='[3]11 FORMULAS'!$P$5),'[3]11 FORMULAS'!$Q$5,IF(J8='[3]11 FORMULAS'!$P$6,'[3]11 FORMULAS'!$Q$6,""))</f>
        <v>Probabilidad</v>
      </c>
      <c r="M8" s="371" t="s">
        <v>54</v>
      </c>
      <c r="N8" s="257">
        <f t="shared" ref="N8:N102" si="1">IF(M8="Manual",15%,IF(M8="Automático",25%,""))</f>
        <v>0.15</v>
      </c>
      <c r="O8" s="374" t="s">
        <v>391</v>
      </c>
      <c r="P8" s="374" t="s">
        <v>402</v>
      </c>
      <c r="Q8" s="374" t="s">
        <v>760</v>
      </c>
      <c r="R8" s="374" t="s">
        <v>761</v>
      </c>
      <c r="S8" s="263">
        <f t="shared" ref="S8" si="2">+IFERROR(K8+N8,"")</f>
        <v>0.3</v>
      </c>
      <c r="T8" s="263">
        <f>IF(L8='[3]11 FORMULAS'!$Q$5,T7-(T7*S8),T7)</f>
        <v>0.39200000000000002</v>
      </c>
      <c r="U8" s="263">
        <f>IF(L8='[3]11 FORMULAS'!$Q$6,U7-(U7*S8),U7)</f>
        <v>1</v>
      </c>
      <c r="V8" s="681"/>
      <c r="W8" s="684"/>
      <c r="Y8" s="168" t="s">
        <v>262</v>
      </c>
      <c r="Z8" s="172">
        <v>0.01</v>
      </c>
      <c r="AA8" s="171">
        <v>0.2</v>
      </c>
    </row>
    <row r="9" spans="1:28" ht="228.75" thickBot="1" x14ac:dyDescent="0.3">
      <c r="A9" s="672"/>
      <c r="B9" s="672"/>
      <c r="C9" s="675"/>
      <c r="D9" s="678"/>
      <c r="E9" s="261">
        <v>3</v>
      </c>
      <c r="F9" s="493" t="s">
        <v>615</v>
      </c>
      <c r="G9" s="493" t="s">
        <v>614</v>
      </c>
      <c r="H9" s="493" t="s">
        <v>616</v>
      </c>
      <c r="I9" s="262" t="str">
        <f t="shared" si="0"/>
        <v>El director de Acceso a la Justicia o a quien se designe verifica semestralmente que el equipo 
humano disponible para atención a los ciudadanos 
en Casas de Justicia (CRI y Recepción) sea 
suficiente, como evidencia de ejecución del control 
se cuenta con el documento informe de análisis 
que compara la oferta y demanda con el recurso 
humano en el Centro de Recepción e Información 
de las Casas de Justicia asignado. 
Para los casos en los cuales no se cuente con la 
capacidad para dar atención al Ciudadano, la 
Dirección de Acceso a la Justicia procederá con la 
reasignación y reajuste de personal, funcionarios y 
contratistas, a los equipamientos con mayor 
demanda cuyo registro se vera reflejado en el 
informe de análisis.</v>
      </c>
      <c r="J9" s="371" t="s">
        <v>56</v>
      </c>
      <c r="K9" s="263">
        <f>+IF(J9='[3]11 FORMULAS'!$E$4,'[3]11 FORMULAS'!$F$4,IF(J9='[3]11 FORMULAS'!$E$5,'[3]11 FORMULAS'!$F$5,IF(J9='[3]11 FORMULAS'!$E$6,'[3]11 FORMULAS'!$F$6,"")))</f>
        <v>0.25</v>
      </c>
      <c r="L9" s="263" t="str">
        <f>+IF(OR(J9='[3]11 FORMULAS'!$P$4,J9='[3]11 FORMULAS'!$P$5),'[3]11 FORMULAS'!$Q$5,IF(J9='[3]11 FORMULAS'!$P$6,'[3]11 FORMULAS'!$Q$6,""))</f>
        <v>Probabilidad</v>
      </c>
      <c r="M9" s="371" t="s">
        <v>54</v>
      </c>
      <c r="N9" s="257">
        <f t="shared" si="1"/>
        <v>0.15</v>
      </c>
      <c r="O9" s="374" t="s">
        <v>391</v>
      </c>
      <c r="P9" s="374" t="s">
        <v>401</v>
      </c>
      <c r="Q9" s="374" t="s">
        <v>760</v>
      </c>
      <c r="R9" s="374" t="s">
        <v>761</v>
      </c>
      <c r="S9" s="263">
        <f>+IFERROR(K9+N9,"")</f>
        <v>0.4</v>
      </c>
      <c r="T9" s="263">
        <f>IF(L9='[3]11 FORMULAS'!$Q$5,T8-(T8*S9),T8)</f>
        <v>0.23519999999999999</v>
      </c>
      <c r="U9" s="263">
        <f>IF(L9='[3]11 FORMULAS'!$Q$6,U8-(U8*S9),U8)</f>
        <v>1</v>
      </c>
      <c r="V9" s="681"/>
      <c r="W9" s="684"/>
      <c r="Y9" s="174" t="s">
        <v>264</v>
      </c>
      <c r="Z9" s="172">
        <v>0.21</v>
      </c>
      <c r="AA9" s="171">
        <v>0.4</v>
      </c>
    </row>
    <row r="10" spans="1:28" ht="200.25" thickBot="1" x14ac:dyDescent="0.3">
      <c r="A10" s="686"/>
      <c r="B10" s="686"/>
      <c r="C10" s="675"/>
      <c r="D10" s="678"/>
      <c r="E10" s="471">
        <v>4</v>
      </c>
      <c r="F10" s="472" t="s">
        <v>617</v>
      </c>
      <c r="G10" s="472" t="s">
        <v>614</v>
      </c>
      <c r="H10" s="494" t="s">
        <v>759</v>
      </c>
      <c r="I10" s="262" t="str">
        <f t="shared" si="0"/>
        <v xml:space="preserve">El profesional designado de acceso a la justicia o a 
quien se designe verifica  mensualmente que se de respuesta oportuna (en términos de ley) a las PQRSD, como evidencia de ejecución del control se cuenta con Excel de seguimiento. 
Para los casos en los cuales se evidencien incumplimientos, la Dirección procede con la revisión interna sobre las razones del incumplimiento de la respuesta y en caso de ser reiterativo se iniciará proceso disciplinario o de incumplimiento contractual al funcionario responsable de emitir la respuesta, como evidencia 
se cuenta con correo electrónico informando a al director de acceso a la justicia. </v>
      </c>
      <c r="J10" s="474" t="s">
        <v>69</v>
      </c>
      <c r="K10" s="263">
        <f>+IF(J10='[3]11 FORMULAS'!$E$4,'[3]11 FORMULAS'!$F$4,IF(J10='[3]11 FORMULAS'!$E$5,'[3]11 FORMULAS'!$F$5,IF(J10='[3]11 FORMULAS'!$E$6,'[3]11 FORMULAS'!$F$6,"")))</f>
        <v>0.15</v>
      </c>
      <c r="L10" s="263" t="str">
        <f>+IF(OR(J10='[3]11 FORMULAS'!$P$4,J10='[3]11 FORMULAS'!$P$5),'[3]11 FORMULAS'!$Q$5,IF(J10='[3]11 FORMULAS'!$P$6,'[3]11 FORMULAS'!$Q$6,""))</f>
        <v>Probabilidad</v>
      </c>
      <c r="M10" s="371" t="s">
        <v>54</v>
      </c>
      <c r="N10" s="257">
        <f t="shared" si="1"/>
        <v>0.15</v>
      </c>
      <c r="O10" s="476" t="s">
        <v>391</v>
      </c>
      <c r="P10" s="476" t="s">
        <v>397</v>
      </c>
      <c r="Q10" s="476" t="s">
        <v>760</v>
      </c>
      <c r="R10" s="476" t="s">
        <v>761</v>
      </c>
      <c r="S10" s="263">
        <f>+IFERROR(K10+N10,"")</f>
        <v>0.3</v>
      </c>
      <c r="T10" s="263">
        <f>IF(L10='[3]11 FORMULAS'!$Q$5,T9-(T9*S10),T9)</f>
        <v>0.16464000000000001</v>
      </c>
      <c r="U10" s="263">
        <f>IF(L10='[3]11 FORMULAS'!$Q$6,U9-(U9*S10),U9)</f>
        <v>1</v>
      </c>
      <c r="V10" s="687"/>
      <c r="W10" s="688"/>
      <c r="Y10" s="178" t="s">
        <v>267</v>
      </c>
      <c r="Z10" s="172">
        <v>0.41</v>
      </c>
      <c r="AA10" s="171">
        <v>0.6</v>
      </c>
    </row>
    <row r="11" spans="1:28" ht="15.75" thickBot="1" x14ac:dyDescent="0.3">
      <c r="A11" s="686"/>
      <c r="B11" s="686"/>
      <c r="C11" s="675"/>
      <c r="D11" s="678"/>
      <c r="E11" s="471">
        <v>5</v>
      </c>
      <c r="F11" s="472"/>
      <c r="G11" s="472"/>
      <c r="H11" s="472"/>
      <c r="I11" s="262" t="str">
        <f t="shared" si="0"/>
        <v xml:space="preserve">  </v>
      </c>
      <c r="J11" s="474"/>
      <c r="K11" s="263" t="str">
        <f>+IF(J11='[3]11 FORMULAS'!$E$4,'[3]11 FORMULAS'!$F$4,IF(J11='[3]11 FORMULAS'!$E$5,'[3]11 FORMULAS'!$F$5,IF(J11='[3]11 FORMULAS'!$E$6,'[3]11 FORMULAS'!$F$6,"")))</f>
        <v/>
      </c>
      <c r="L11" s="263" t="str">
        <f>+IF(OR(J11='[3]11 FORMULAS'!$P$4,J11='[3]11 FORMULAS'!$P$5),'[3]11 FORMULAS'!$Q$5,IF(J11='[3]11 FORMULAS'!$P$6,'[3]11 FORMULAS'!$Q$6,""))</f>
        <v/>
      </c>
      <c r="M11" s="371"/>
      <c r="N11" s="257" t="str">
        <f t="shared" si="1"/>
        <v/>
      </c>
      <c r="O11" s="476"/>
      <c r="P11" s="476"/>
      <c r="Q11" s="476"/>
      <c r="R11" s="476"/>
      <c r="S11" s="475"/>
      <c r="T11" s="263">
        <f>IF(L11='[3]11 FORMULAS'!$Q$5,T10-(T10*S11),T10)</f>
        <v>0.16464000000000001</v>
      </c>
      <c r="U11" s="263">
        <f>IF(L11='[3]11 FORMULAS'!$Q$6,U10-(U10*S11),U10)</f>
        <v>1</v>
      </c>
      <c r="V11" s="687"/>
      <c r="W11" s="688"/>
      <c r="Y11" s="179" t="s">
        <v>269</v>
      </c>
      <c r="Z11" s="172">
        <v>0.61</v>
      </c>
      <c r="AA11" s="171">
        <v>0.8</v>
      </c>
    </row>
    <row r="12" spans="1:28" ht="15.75" thickBot="1" x14ac:dyDescent="0.3">
      <c r="A12" s="673"/>
      <c r="B12" s="673"/>
      <c r="C12" s="676"/>
      <c r="D12" s="679"/>
      <c r="E12" s="264">
        <v>6</v>
      </c>
      <c r="F12" s="472"/>
      <c r="G12" s="472"/>
      <c r="H12" s="472"/>
      <c r="I12" s="473" t="str">
        <f t="shared" si="0"/>
        <v xml:space="preserve">  </v>
      </c>
      <c r="J12" s="474"/>
      <c r="K12" s="475" t="str">
        <f>+IF(J12='[3]11 FORMULAS'!$E$4,'[3]11 FORMULAS'!$F$4,IF(J12='[3]11 FORMULAS'!$E$5,'[3]11 FORMULAS'!$F$5,IF(J12='[3]11 FORMULAS'!$E$6,'[3]11 FORMULAS'!$F$6,"")))</f>
        <v/>
      </c>
      <c r="L12" s="475" t="str">
        <f>+IF(OR(J12='[3]11 FORMULAS'!$P$4,J12='[3]11 FORMULAS'!$P$5),'[3]11 FORMULAS'!$Q$5,IF(J12='[3]11 FORMULAS'!$P$6,'[3]11 FORMULAS'!$Q$6,""))</f>
        <v/>
      </c>
      <c r="M12" s="474"/>
      <c r="N12" s="477" t="str">
        <f t="shared" si="1"/>
        <v/>
      </c>
      <c r="O12" s="476"/>
      <c r="P12" s="476"/>
      <c r="Q12" s="476"/>
      <c r="R12" s="476"/>
      <c r="S12" s="475"/>
      <c r="T12" s="475">
        <f>IF(L12='[3]11 FORMULAS'!$Q$5,T11-(T11*S12),T11)</f>
        <v>0.16464000000000001</v>
      </c>
      <c r="U12" s="475">
        <f>IF(L12='[3]11 FORMULAS'!$Q$6,U11-(U11*S12),U11)</f>
        <v>1</v>
      </c>
      <c r="V12" s="682"/>
      <c r="W12" s="685"/>
      <c r="Y12" s="180" t="s">
        <v>272</v>
      </c>
      <c r="Z12" s="172">
        <v>0.81</v>
      </c>
      <c r="AA12" s="171">
        <v>1</v>
      </c>
    </row>
    <row r="13" spans="1:28" ht="156.75" x14ac:dyDescent="0.25">
      <c r="A13" s="671" t="str">
        <f>'4 MAPA CALOR INHERENTE'!A8</f>
        <v>R2AJ</v>
      </c>
      <c r="B13" s="671" t="str">
        <f>'4 MAPA CALOR INHERENTE'!B8</f>
        <v>Posibilidad de afectación reputacional por la imposibilidad de garantizar la adecuada atención de usuarios en los equipamientos de Justicia de forma presencial y virtual debido a la desvinculación de entidades operadoras al programa de casas de justicia</v>
      </c>
      <c r="C13" s="674" cm="1">
        <f t="array" ref="C13">IF(MOD(ROW()-7,6)=0, INDEX('3 PROBABIL E IMPACTO INHERENTE'!$E$7:$E$74, (ROW()-7)/6 + 1), "")</f>
        <v>0.6</v>
      </c>
      <c r="D13" s="677" cm="1">
        <f t="array" ref="D13">IF(MOD(ROW()-7,6)=0, INDEX('3 PROBABIL E IMPACTO INHERENTE'!$M$7:$M$74, (ROW()-7)/6 + 1), "")</f>
        <v>0.4</v>
      </c>
      <c r="E13" s="478">
        <v>1</v>
      </c>
      <c r="F13" s="482" t="s">
        <v>618</v>
      </c>
      <c r="G13" s="367" t="s">
        <v>619</v>
      </c>
      <c r="H13" s="367" t="s">
        <v>620</v>
      </c>
      <c r="I13" s="256" t="str">
        <f t="shared" si="0"/>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J13" s="370" t="s">
        <v>56</v>
      </c>
      <c r="K13" s="257">
        <f>+IF(J13='[3]11 FORMULAS'!$E$4,'[3]11 FORMULAS'!$F$4,IF(J13='[3]11 FORMULAS'!$E$5,'[3]11 FORMULAS'!$F$5,IF(J13='[3]11 FORMULAS'!$E$6,'[3]11 FORMULAS'!$F$6,"")))</f>
        <v>0.25</v>
      </c>
      <c r="L13" s="257" t="str">
        <f>+IF(OR(J13='[3]11 FORMULAS'!$P$4,J13='[3]11 FORMULAS'!$P$5),'[3]11 FORMULAS'!$Q$5,IF(J13='[3]11 FORMULAS'!$P$6,'[3]11 FORMULAS'!$Q$6,""))</f>
        <v>Probabilidad</v>
      </c>
      <c r="M13" s="370" t="s">
        <v>54</v>
      </c>
      <c r="N13" s="257">
        <f t="shared" si="1"/>
        <v>0.15</v>
      </c>
      <c r="O13" s="373" t="s">
        <v>391</v>
      </c>
      <c r="P13" s="373" t="s">
        <v>762</v>
      </c>
      <c r="Q13" s="373" t="s">
        <v>760</v>
      </c>
      <c r="R13" s="373" t="s">
        <v>763</v>
      </c>
      <c r="S13" s="257">
        <f>+IFERROR(K13+N13,"")</f>
        <v>0.4</v>
      </c>
      <c r="T13" s="257">
        <f>IF(L13='[3]11 FORMULAS'!$Q$5,C13-(C13*S13),C13)</f>
        <v>0.36</v>
      </c>
      <c r="U13" s="483">
        <f>IF(L13='[3]11 FORMULAS'!$Q$6,D13-(D13*S13),D13)</f>
        <v>0.4</v>
      </c>
      <c r="V13" s="692">
        <f>+IF(T18="","",T18)</f>
        <v>0.12959999999999999</v>
      </c>
      <c r="W13" s="683">
        <f>+IF(U18="","",U18)</f>
        <v>0.4</v>
      </c>
    </row>
    <row r="14" spans="1:28" ht="213.75" x14ac:dyDescent="0.25">
      <c r="A14" s="672"/>
      <c r="B14" s="672"/>
      <c r="C14" s="675"/>
      <c r="D14" s="678"/>
      <c r="E14" s="479">
        <v>2</v>
      </c>
      <c r="F14" s="484" t="s">
        <v>618</v>
      </c>
      <c r="G14" s="368" t="s">
        <v>621</v>
      </c>
      <c r="H14" s="368" t="s">
        <v>622</v>
      </c>
      <c r="I14" s="262" t="str">
        <f t="shared" si="0"/>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J14" s="371" t="s">
        <v>56</v>
      </c>
      <c r="K14" s="263">
        <f>+IF(J14='[3]11 FORMULAS'!$E$4,'[3]11 FORMULAS'!$F$4,IF(J14='[3]11 FORMULAS'!$E$5,'[3]11 FORMULAS'!$F$5,IF(J14='[3]11 FORMULAS'!$E$6,'[3]11 FORMULAS'!$F$6,"")))</f>
        <v>0.25</v>
      </c>
      <c r="L14" s="263" t="str">
        <f>+IF(OR(J14='[3]11 FORMULAS'!$P$4,J14='[3]11 FORMULAS'!$P$5),'[3]11 FORMULAS'!$Q$5,IF(J14='[3]11 FORMULAS'!$P$6,'[3]11 FORMULAS'!$Q$6,""))</f>
        <v>Probabilidad</v>
      </c>
      <c r="M14" s="371" t="s">
        <v>54</v>
      </c>
      <c r="N14" s="263">
        <f t="shared" si="1"/>
        <v>0.15</v>
      </c>
      <c r="O14" s="374" t="s">
        <v>391</v>
      </c>
      <c r="P14" s="374" t="s">
        <v>762</v>
      </c>
      <c r="Q14" s="374" t="s">
        <v>760</v>
      </c>
      <c r="R14" s="374" t="s">
        <v>761</v>
      </c>
      <c r="S14" s="263">
        <f t="shared" ref="S14" si="3">+IFERROR(K14+N14,"")</f>
        <v>0.4</v>
      </c>
      <c r="T14" s="263">
        <f>IF(L14='[3]11 FORMULAS'!$Q$5,T13-(T13*S14),T13)</f>
        <v>0.216</v>
      </c>
      <c r="U14" s="485">
        <f>IF(L14='[3]11 FORMULAS'!$Q$6,U13-(U13*S14),U13)</f>
        <v>0.4</v>
      </c>
      <c r="V14" s="693"/>
      <c r="W14" s="684"/>
    </row>
    <row r="15" spans="1:28" ht="186" thickBot="1" x14ac:dyDescent="0.3">
      <c r="A15" s="672"/>
      <c r="B15" s="672"/>
      <c r="C15" s="675"/>
      <c r="D15" s="678"/>
      <c r="E15" s="479">
        <v>3</v>
      </c>
      <c r="F15" s="484" t="s">
        <v>618</v>
      </c>
      <c r="G15" s="368" t="s">
        <v>623</v>
      </c>
      <c r="H15" s="368" t="s">
        <v>624</v>
      </c>
      <c r="I15" s="262" t="str">
        <f t="shared" si="0"/>
        <v>La Dirección de Acceso a la Justicia  realiza  seguimiento a través de informes mensuales de funcionamiento de la casa de justicia incluyendo los casos en los que se presenten o no dificultades con las entidades operadoras o miembros del equipo de trabajo que se reportarán los primeros 15 días mes vencido. En caso de no contar con los informes la Dirección requerirá mediante correo electrónico el suministro de estos y la justificación por la cual no se reportó. Como evidencia de estos quedan el Informe Mensual sobre la Atención de las Entidades Operadoras en la Casa de Justicia o el correo de la Dirección. El cargue de las evidencias se hará trimestralmente.</v>
      </c>
      <c r="J15" s="371" t="s">
        <v>56</v>
      </c>
      <c r="K15" s="263">
        <f>+IF(J15='[3]11 FORMULAS'!$E$4,'[3]11 FORMULAS'!$F$4,IF(J15='[3]11 FORMULAS'!$E$5,'[3]11 FORMULAS'!$F$5,IF(J15='[3]11 FORMULAS'!$E$6,'[3]11 FORMULAS'!$F$6,"")))</f>
        <v>0.25</v>
      </c>
      <c r="L15" s="263" t="str">
        <f>+IF(OR(J15='[3]11 FORMULAS'!$P$4,J15='[3]11 FORMULAS'!$P$5),'[3]11 FORMULAS'!$Q$5,IF(J15='[3]11 FORMULAS'!$P$6,'[3]11 FORMULAS'!$Q$6,""))</f>
        <v>Probabilidad</v>
      </c>
      <c r="M15" s="371" t="s">
        <v>54</v>
      </c>
      <c r="N15" s="263">
        <f t="shared" si="1"/>
        <v>0.15</v>
      </c>
      <c r="O15" s="374" t="s">
        <v>391</v>
      </c>
      <c r="P15" s="374" t="s">
        <v>397</v>
      </c>
      <c r="Q15" s="374" t="s">
        <v>760</v>
      </c>
      <c r="R15" s="374" t="s">
        <v>763</v>
      </c>
      <c r="S15" s="263">
        <f>+IFERROR(K15+N15,"")</f>
        <v>0.4</v>
      </c>
      <c r="T15" s="263">
        <f>IF(L15='[3]11 FORMULAS'!$Q$5,T14-(T14*S15),T14)</f>
        <v>0.12959999999999999</v>
      </c>
      <c r="U15" s="485">
        <f>IF(L15='[3]11 FORMULAS'!$Q$6,U14-(U14*S15),U14)</f>
        <v>0.4</v>
      </c>
      <c r="V15" s="693"/>
      <c r="W15" s="684"/>
      <c r="Y15" s="181"/>
      <c r="Z15" s="182"/>
      <c r="AA15" s="183"/>
    </row>
    <row r="16" spans="1:28" ht="15" customHeight="1" x14ac:dyDescent="0.25">
      <c r="A16" s="686"/>
      <c r="B16" s="686"/>
      <c r="C16" s="675"/>
      <c r="D16" s="678"/>
      <c r="E16" s="480">
        <v>4</v>
      </c>
      <c r="F16" s="484"/>
      <c r="G16" s="368"/>
      <c r="H16" s="368"/>
      <c r="I16" s="262" t="str">
        <f t="shared" ref="I16:I21" si="4">+CONCATENATE(F16," ",G16," ",H16)</f>
        <v xml:space="preserve">  </v>
      </c>
      <c r="J16" s="371"/>
      <c r="K16" s="263" t="str">
        <f>+IF(J16='[3]11 FORMULAS'!$E$4,'[3]11 FORMULAS'!$F$4,IF(J16='[3]11 FORMULAS'!$E$5,'[3]11 FORMULAS'!$F$5,IF(J16='[3]11 FORMULAS'!$E$6,'[3]11 FORMULAS'!$F$6,"")))</f>
        <v/>
      </c>
      <c r="L16" s="263" t="str">
        <f>+IF(OR(J16='[3]11 FORMULAS'!$P$4,J16='[3]11 FORMULAS'!$P$5),'[3]11 FORMULAS'!$Q$5,IF(J16='[3]11 FORMULAS'!$P$6,'[3]11 FORMULAS'!$Q$6,""))</f>
        <v/>
      </c>
      <c r="M16" s="371"/>
      <c r="N16" s="263" t="str">
        <f t="shared" si="1"/>
        <v/>
      </c>
      <c r="O16" s="374"/>
      <c r="P16" s="374"/>
      <c r="Q16" s="374"/>
      <c r="R16" s="374"/>
      <c r="S16" s="263" t="str">
        <f t="shared" ref="S16:S18" si="5">+IFERROR(K16+N16,"")</f>
        <v/>
      </c>
      <c r="T16" s="263">
        <f>IF(L16='[3]11 FORMULAS'!$Q$5,T15-(T15*S16),T15)</f>
        <v>0.12959999999999999</v>
      </c>
      <c r="U16" s="485">
        <f>IF(L16='[3]11 FORMULAS'!$Q$6,U15-(U15*S16),U15)</f>
        <v>0.4</v>
      </c>
      <c r="V16" s="694"/>
      <c r="W16" s="688"/>
      <c r="AA16" s="320"/>
    </row>
    <row r="17" spans="1:27" ht="15" customHeight="1" x14ac:dyDescent="0.25">
      <c r="A17" s="686"/>
      <c r="B17" s="686"/>
      <c r="C17" s="675"/>
      <c r="D17" s="678"/>
      <c r="E17" s="480">
        <v>5</v>
      </c>
      <c r="F17" s="484"/>
      <c r="G17" s="368"/>
      <c r="H17" s="368"/>
      <c r="I17" s="262" t="str">
        <f t="shared" si="4"/>
        <v xml:space="preserve">  </v>
      </c>
      <c r="J17" s="371"/>
      <c r="K17" s="263" t="str">
        <f>+IF(J17='[3]11 FORMULAS'!$E$4,'[3]11 FORMULAS'!$F$4,IF(J17='[3]11 FORMULAS'!$E$5,'[3]11 FORMULAS'!$F$5,IF(J17='[3]11 FORMULAS'!$E$6,'[3]11 FORMULAS'!$F$6,"")))</f>
        <v/>
      </c>
      <c r="L17" s="263" t="str">
        <f>+IF(OR(J17='[3]11 FORMULAS'!$P$4,J17='[3]11 FORMULAS'!$P$5),'[3]11 FORMULAS'!$Q$5,IF(J17='[3]11 FORMULAS'!$P$6,'[3]11 FORMULAS'!$Q$6,""))</f>
        <v/>
      </c>
      <c r="M17" s="371"/>
      <c r="N17" s="263" t="str">
        <f t="shared" si="1"/>
        <v/>
      </c>
      <c r="O17" s="374"/>
      <c r="P17" s="374"/>
      <c r="Q17" s="374"/>
      <c r="R17" s="374"/>
      <c r="S17" s="263" t="str">
        <f t="shared" si="5"/>
        <v/>
      </c>
      <c r="T17" s="263">
        <f>IF(L17='[3]11 FORMULAS'!$Q$5,T16-(T16*S17),T16)</f>
        <v>0.12959999999999999</v>
      </c>
      <c r="U17" s="485">
        <f>IF(L17='[3]11 FORMULAS'!$Q$6,U16-(U16*S17),U16)</f>
        <v>0.4</v>
      </c>
      <c r="V17" s="694"/>
      <c r="W17" s="688"/>
      <c r="AA17" s="320"/>
    </row>
    <row r="18" spans="1:27" ht="15.75" thickBot="1" x14ac:dyDescent="0.3">
      <c r="A18" s="673"/>
      <c r="B18" s="673"/>
      <c r="C18" s="676"/>
      <c r="D18" s="679"/>
      <c r="E18" s="481">
        <v>6</v>
      </c>
      <c r="F18" s="486"/>
      <c r="G18" s="369"/>
      <c r="H18" s="369"/>
      <c r="I18" s="265" t="str">
        <f t="shared" si="4"/>
        <v xml:space="preserve">  </v>
      </c>
      <c r="J18" s="372"/>
      <c r="K18" s="266" t="str">
        <f>+IF(J18='[3]11 FORMULAS'!$E$4,'[3]11 FORMULAS'!$F$4,IF(J18='[3]11 FORMULAS'!$E$5,'[3]11 FORMULAS'!$F$5,IF(J18='[3]11 FORMULAS'!$E$6,'[3]11 FORMULAS'!$F$6,"")))</f>
        <v/>
      </c>
      <c r="L18" s="266" t="str">
        <f>+IF(OR(J18='[3]11 FORMULAS'!$P$4,J18='[3]11 FORMULAS'!$P$5),'[3]11 FORMULAS'!$Q$5,IF(J18='[3]11 FORMULAS'!$P$6,'[3]11 FORMULAS'!$Q$6,""))</f>
        <v/>
      </c>
      <c r="M18" s="372"/>
      <c r="N18" s="266" t="str">
        <f t="shared" si="1"/>
        <v/>
      </c>
      <c r="O18" s="375"/>
      <c r="P18" s="375"/>
      <c r="Q18" s="375"/>
      <c r="R18" s="375"/>
      <c r="S18" s="266" t="str">
        <f t="shared" si="5"/>
        <v/>
      </c>
      <c r="T18" s="266">
        <f>IF(L18='[3]11 FORMULAS'!$Q$5,T17-(T17*S18),T17)</f>
        <v>0.12959999999999999</v>
      </c>
      <c r="U18" s="487">
        <f>IF(L18='[3]11 FORMULAS'!$Q$6,U17-(U17*S18),U17)</f>
        <v>0.4</v>
      </c>
      <c r="V18" s="695"/>
      <c r="W18" s="685"/>
      <c r="Y18" s="267"/>
      <c r="Z18" s="268"/>
      <c r="AA18" s="362"/>
    </row>
    <row r="19" spans="1:27" ht="242.25" x14ac:dyDescent="0.25">
      <c r="A19" s="671" t="str">
        <f>'4 MAPA CALOR INHERENTE'!A9</f>
        <v>R3AJ</v>
      </c>
      <c r="B19" s="671" t="str">
        <f>'4 MAPA CALOR INHERENTE'!B9</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19" s="674" cm="1">
        <f t="array" ref="C19">IF(MOD(ROW()-7,6)=0, INDEX('3 PROBABIL E IMPACTO INHERENTE'!$E$7:$E$74, (ROW()-7)/6 + 1), "")</f>
        <v>0.6</v>
      </c>
      <c r="D19" s="677" cm="1">
        <f t="array" ref="D19">IF(MOD(ROW()-7,6)=0, INDEX('3 PROBABIL E IMPACTO INHERENTE'!$M$7:$M$74, (ROW()-7)/6 + 1), "")</f>
        <v>0.2</v>
      </c>
      <c r="E19" s="255">
        <v>1</v>
      </c>
      <c r="F19" s="482" t="s">
        <v>618</v>
      </c>
      <c r="G19" s="367" t="s">
        <v>621</v>
      </c>
      <c r="H19" s="367" t="s">
        <v>625</v>
      </c>
      <c r="I19" s="256" t="str">
        <f t="shared" si="4"/>
        <v>La Dirección de Acceso a la Justicia  realiza  seguimiento de manera semestral, al equipo humano disponible para atención a los ciudadanos en Casas de Justicia (CRI y Recepción) sea suficiente mediante dos (2) informe de oferta y demanda que contemple los últimos seis meses. Para los casos en los cuales no se cuente con la capacidad para dar atención al Ciudadano, la Dirección de Acceso a la Justicia procederá con la reasignación y reajuste de personal, funcionarios y contratistas, a los equipamientos con mayor demanda. Como evidencia del seguimiento se tiene un documento informe de análisis que compara la oferta y demanda con el recurso humano en el Centro de Recepción e Información de las Casas de Justicia asignado, la cual reposa en los archivos de la Dirección de Acceso a la Justicia. El cargue de las evidencias se hará trimestralmente</v>
      </c>
      <c r="J19" s="370" t="s">
        <v>56</v>
      </c>
      <c r="K19" s="257">
        <f>+IF(J19='[3]11 FORMULAS'!$E$4,'[3]11 FORMULAS'!$F$4,IF(J19='[3]11 FORMULAS'!$E$5,'[3]11 FORMULAS'!$F$5,IF(J19='[3]11 FORMULAS'!$E$6,'[3]11 FORMULAS'!$F$6,"")))</f>
        <v>0.25</v>
      </c>
      <c r="L19" s="257" t="str">
        <f>+IF(OR(J19='[3]11 FORMULAS'!$P$4,J19='[3]11 FORMULAS'!$P$5),'[3]11 FORMULAS'!$Q$5,IF(J19='[3]11 FORMULAS'!$P$6,'[3]11 FORMULAS'!$Q$6,""))</f>
        <v>Probabilidad</v>
      </c>
      <c r="M19" s="370" t="s">
        <v>54</v>
      </c>
      <c r="N19" s="257">
        <f t="shared" si="1"/>
        <v>0.15</v>
      </c>
      <c r="O19" s="373" t="s">
        <v>391</v>
      </c>
      <c r="P19" s="373" t="s">
        <v>401</v>
      </c>
      <c r="Q19" s="373" t="s">
        <v>760</v>
      </c>
      <c r="R19" s="373" t="s">
        <v>761</v>
      </c>
      <c r="S19" s="257">
        <f>+IFERROR(K19+N19,"")</f>
        <v>0.4</v>
      </c>
      <c r="T19" s="257">
        <f>IF(L19='[3]11 FORMULAS'!$Q$5,C19-(C19*S19),C19)</f>
        <v>0.36</v>
      </c>
      <c r="U19" s="483">
        <f>IF(L19='[3]11 FORMULAS'!$Q$6,D19-(D19*S19),D19)</f>
        <v>0.2</v>
      </c>
      <c r="V19" s="680">
        <f>+IF(T24="","",T24)</f>
        <v>0.10584</v>
      </c>
      <c r="W19" s="683">
        <f>+IF(U24="","",U24)</f>
        <v>0.2</v>
      </c>
      <c r="Y19" s="267"/>
      <c r="Z19" s="268"/>
      <c r="AA19" s="362"/>
    </row>
    <row r="20" spans="1:27" ht="199.5" x14ac:dyDescent="0.25">
      <c r="A20" s="672"/>
      <c r="B20" s="672"/>
      <c r="C20" s="675"/>
      <c r="D20" s="678"/>
      <c r="E20" s="261">
        <v>2</v>
      </c>
      <c r="F20" s="484" t="s">
        <v>626</v>
      </c>
      <c r="G20" s="368" t="s">
        <v>628</v>
      </c>
      <c r="H20" s="368" t="s">
        <v>627</v>
      </c>
      <c r="I20" s="262" t="str">
        <f t="shared" si="4"/>
        <v>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J20" s="371" t="s">
        <v>69</v>
      </c>
      <c r="K20" s="263">
        <f>+IF(J20='[3]11 FORMULAS'!$E$4,'[3]11 FORMULAS'!$F$4,IF(J20='[3]11 FORMULAS'!$E$5,'[3]11 FORMULAS'!$F$5,IF(J20='[3]11 FORMULAS'!$E$6,'[3]11 FORMULAS'!$F$6,"")))</f>
        <v>0.15</v>
      </c>
      <c r="L20" s="263" t="str">
        <f>+IF(OR(J20='[3]11 FORMULAS'!$P$4,J20='[3]11 FORMULAS'!$P$5),'[3]11 FORMULAS'!$Q$5,IF(J20='[3]11 FORMULAS'!$P$6,'[3]11 FORMULAS'!$Q$6,""))</f>
        <v>Probabilidad</v>
      </c>
      <c r="M20" s="371" t="s">
        <v>54</v>
      </c>
      <c r="N20" s="263">
        <f t="shared" si="1"/>
        <v>0.15</v>
      </c>
      <c r="O20" s="374" t="s">
        <v>391</v>
      </c>
      <c r="P20" s="374" t="s">
        <v>397</v>
      </c>
      <c r="Q20" s="374" t="s">
        <v>760</v>
      </c>
      <c r="R20" s="374" t="s">
        <v>761</v>
      </c>
      <c r="S20" s="263">
        <f t="shared" ref="S20" si="6">+IFERROR(K20+N20,"")</f>
        <v>0.3</v>
      </c>
      <c r="T20" s="263">
        <f>IF(L20='[3]11 FORMULAS'!$Q$5,T19-(T19*S20),T19)</f>
        <v>0.252</v>
      </c>
      <c r="U20" s="485">
        <f>IF(L20='[3]11 FORMULAS'!$Q$6,U19-(U19*S20),U19)</f>
        <v>0.2</v>
      </c>
      <c r="V20" s="681"/>
      <c r="W20" s="684"/>
      <c r="Y20" s="267"/>
      <c r="Z20" s="268"/>
      <c r="AA20" s="362"/>
    </row>
    <row r="21" spans="1:27" ht="213.75" x14ac:dyDescent="0.25">
      <c r="A21" s="672"/>
      <c r="B21" s="672"/>
      <c r="C21" s="675"/>
      <c r="D21" s="678"/>
      <c r="E21" s="261">
        <v>3</v>
      </c>
      <c r="F21" s="484" t="s">
        <v>626</v>
      </c>
      <c r="G21" s="368" t="s">
        <v>666</v>
      </c>
      <c r="H21" s="368" t="s">
        <v>622</v>
      </c>
      <c r="I21" s="262" t="str">
        <f t="shared" si="4"/>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J21" s="371" t="s">
        <v>69</v>
      </c>
      <c r="K21" s="263">
        <f>+IF(J21='[3]11 FORMULAS'!$E$4,'[3]11 FORMULAS'!$F$4,IF(J21='[3]11 FORMULAS'!$E$5,'[3]11 FORMULAS'!$F$5,IF(J21='[3]11 FORMULAS'!$E$6,'[3]11 FORMULAS'!$F$6,"")))</f>
        <v>0.15</v>
      </c>
      <c r="L21" s="263" t="str">
        <f>+IF(OR(J21='[3]11 FORMULAS'!$P$4,J21='[3]11 FORMULAS'!$P$5),'[3]11 FORMULAS'!$Q$5,IF(J21='[3]11 FORMULAS'!$P$6,'[3]11 FORMULAS'!$Q$6,""))</f>
        <v>Probabilidad</v>
      </c>
      <c r="M21" s="371" t="s">
        <v>54</v>
      </c>
      <c r="N21" s="263">
        <f t="shared" si="1"/>
        <v>0.15</v>
      </c>
      <c r="O21" s="374" t="s">
        <v>391</v>
      </c>
      <c r="P21" s="374" t="s">
        <v>762</v>
      </c>
      <c r="Q21" s="374" t="s">
        <v>760</v>
      </c>
      <c r="R21" s="374" t="s">
        <v>761</v>
      </c>
      <c r="S21" s="263">
        <f>+IFERROR(K21+N21,"")</f>
        <v>0.3</v>
      </c>
      <c r="T21" s="263">
        <f>IF(L21='[3]11 FORMULAS'!$Q$5,T20-(T20*S21),T20)</f>
        <v>0.1764</v>
      </c>
      <c r="U21" s="485">
        <f>IF(L21='[3]11 FORMULAS'!$Q$6,U20-(U20*S21),U20)</f>
        <v>0.2</v>
      </c>
      <c r="V21" s="681"/>
      <c r="W21" s="684"/>
      <c r="AA21" s="320"/>
    </row>
    <row r="22" spans="1:27" ht="171" x14ac:dyDescent="0.25">
      <c r="A22" s="686"/>
      <c r="B22" s="686"/>
      <c r="C22" s="675"/>
      <c r="D22" s="678"/>
      <c r="E22" s="471">
        <v>4</v>
      </c>
      <c r="F22" s="484" t="s">
        <v>618</v>
      </c>
      <c r="G22" s="368" t="s">
        <v>614</v>
      </c>
      <c r="H22" s="368" t="s">
        <v>764</v>
      </c>
      <c r="I22" s="262" t="str">
        <f t="shared" ref="I22:I27" si="7">+CONCATENATE(F22," ",G22," ",H22)</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J22" s="371" t="s">
        <v>56</v>
      </c>
      <c r="K22" s="263">
        <f>+IF(J22='[3]11 FORMULAS'!$E$4,'[3]11 FORMULAS'!$F$4,IF(J22='[3]11 FORMULAS'!$E$5,'[3]11 FORMULAS'!$F$5,IF(J22='[3]11 FORMULAS'!$E$6,'[3]11 FORMULAS'!$F$6,"")))</f>
        <v>0.25</v>
      </c>
      <c r="L22" s="263" t="str">
        <f>+IF(OR(J22='[3]11 FORMULAS'!$P$4,J22='[3]11 FORMULAS'!$P$5),'[3]11 FORMULAS'!$Q$5,IF(J22='[3]11 FORMULAS'!$P$6,'[3]11 FORMULAS'!$Q$6,""))</f>
        <v>Probabilidad</v>
      </c>
      <c r="M22" s="371" t="s">
        <v>54</v>
      </c>
      <c r="N22" s="263">
        <f t="shared" si="1"/>
        <v>0.15</v>
      </c>
      <c r="O22" s="374" t="s">
        <v>391</v>
      </c>
      <c r="P22" s="374" t="s">
        <v>762</v>
      </c>
      <c r="Q22" s="374" t="s">
        <v>760</v>
      </c>
      <c r="R22" s="374" t="s">
        <v>763</v>
      </c>
      <c r="S22" s="263">
        <f>+IFERROR(K22+N22,"")</f>
        <v>0.4</v>
      </c>
      <c r="T22" s="263">
        <f>IF(L22='[3]11 FORMULAS'!$Q$5,T21-(T21*S22),T21)</f>
        <v>0.10584</v>
      </c>
      <c r="U22" s="485">
        <f>IF(L22='[3]11 FORMULAS'!$Q$6,U21-(U21*S22),U21)</f>
        <v>0.2</v>
      </c>
      <c r="V22" s="687"/>
      <c r="W22" s="688"/>
      <c r="AA22" s="320"/>
    </row>
    <row r="23" spans="1:27" x14ac:dyDescent="0.25">
      <c r="A23" s="686"/>
      <c r="B23" s="686"/>
      <c r="C23" s="675"/>
      <c r="D23" s="678"/>
      <c r="E23" s="471">
        <v>5</v>
      </c>
      <c r="F23" s="484"/>
      <c r="G23" s="368"/>
      <c r="H23" s="368"/>
      <c r="I23" s="262" t="str">
        <f t="shared" si="7"/>
        <v xml:space="preserve">  </v>
      </c>
      <c r="J23" s="371"/>
      <c r="K23" s="263" t="str">
        <f>+IF(J23='[3]11 FORMULAS'!$E$4,'[3]11 FORMULAS'!$F$4,IF(J23='[3]11 FORMULAS'!$E$5,'[3]11 FORMULAS'!$F$5,IF(J23='[3]11 FORMULAS'!$E$6,'[3]11 FORMULAS'!$F$6,"")))</f>
        <v/>
      </c>
      <c r="L23" s="263" t="str">
        <f>+IF(OR(J23='[3]11 FORMULAS'!$P$4,J23='[3]11 FORMULAS'!$P$5),'[3]11 FORMULAS'!$Q$5,IF(J23='[3]11 FORMULAS'!$P$6,'[3]11 FORMULAS'!$Q$6,""))</f>
        <v/>
      </c>
      <c r="M23" s="371"/>
      <c r="N23" s="263" t="str">
        <f t="shared" si="1"/>
        <v/>
      </c>
      <c r="O23" s="374"/>
      <c r="P23" s="374"/>
      <c r="Q23" s="374"/>
      <c r="R23" s="374"/>
      <c r="S23" s="263" t="str">
        <f>+IFERROR(K23+N23,"")</f>
        <v/>
      </c>
      <c r="T23" s="263">
        <f>IF(L23='[3]11 FORMULAS'!$Q$5,T22-(T22*S23),T22)</f>
        <v>0.10584</v>
      </c>
      <c r="U23" s="485">
        <f>IF(L23='[3]11 FORMULAS'!$Q$6,U22-(U22*S23),U22)</f>
        <v>0.2</v>
      </c>
      <c r="V23" s="687"/>
      <c r="W23" s="688"/>
      <c r="AA23" s="320"/>
    </row>
    <row r="24" spans="1:27" ht="15.75" thickBot="1" x14ac:dyDescent="0.3">
      <c r="A24" s="673"/>
      <c r="B24" s="673"/>
      <c r="C24" s="676"/>
      <c r="D24" s="679"/>
      <c r="E24" s="264">
        <v>6</v>
      </c>
      <c r="F24" s="486"/>
      <c r="G24" s="369"/>
      <c r="H24" s="369"/>
      <c r="I24" s="265" t="str">
        <f t="shared" si="7"/>
        <v xml:space="preserve">  </v>
      </c>
      <c r="J24" s="372"/>
      <c r="K24" s="266" t="str">
        <f>+IF(J24='[3]11 FORMULAS'!$E$4,'[3]11 FORMULAS'!$F$4,IF(J24='[3]11 FORMULAS'!$E$5,'[3]11 FORMULAS'!$F$5,IF(J24='[3]11 FORMULAS'!$E$6,'[3]11 FORMULAS'!$F$6,"")))</f>
        <v/>
      </c>
      <c r="L24" s="266" t="str">
        <f>+IF(OR(J24='[3]11 FORMULAS'!$P$4,J24='[3]11 FORMULAS'!$P$5),'[3]11 FORMULAS'!$Q$5,IF(J24='[3]11 FORMULAS'!$P$6,'[3]11 FORMULAS'!$Q$6,""))</f>
        <v/>
      </c>
      <c r="M24" s="372"/>
      <c r="N24" s="266" t="str">
        <f t="shared" si="1"/>
        <v/>
      </c>
      <c r="O24" s="375"/>
      <c r="P24" s="375"/>
      <c r="Q24" s="375"/>
      <c r="R24" s="375"/>
      <c r="S24" s="266" t="str">
        <f>+IFERROR(K24+N24,"")</f>
        <v/>
      </c>
      <c r="T24" s="266">
        <f>IF(L24='[3]11 FORMULAS'!$Q$5,T23-(T23*S24),T23)</f>
        <v>0.10584</v>
      </c>
      <c r="U24" s="487">
        <f>IF(L24='[3]11 FORMULAS'!$Q$6,U23-(U23*S24),U23)</f>
        <v>0.2</v>
      </c>
      <c r="V24" s="682"/>
      <c r="W24" s="685"/>
      <c r="Y24" s="267"/>
      <c r="Z24" s="268"/>
      <c r="AA24" s="362"/>
    </row>
    <row r="25" spans="1:27" ht="199.5" x14ac:dyDescent="0.25">
      <c r="A25" s="671" t="str">
        <f>'4 MAPA CALOR INHERENTE'!A10</f>
        <v>R5AJ</v>
      </c>
      <c r="B25" s="671" t="str">
        <f>'4 MAPA CALOR INHERENTE'!B10</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25" s="674" cm="1">
        <f t="array" ref="C25">IF(MOD(ROW()-7,6)=0, INDEX('3 PROBABIL E IMPACTO INHERENTE'!$E$7:$E$74, (ROW()-7)/6 + 1), "")</f>
        <v>0.8</v>
      </c>
      <c r="D25" s="677" cm="1">
        <f t="array" ref="D25">IF(MOD(ROW()-7,6)=0, INDEX('3 PROBABIL E IMPACTO INHERENTE'!$M$7:$M$74, (ROW()-7)/6 + 1), "")</f>
        <v>0.2</v>
      </c>
      <c r="E25" s="255">
        <v>1</v>
      </c>
      <c r="F25" s="482" t="s">
        <v>629</v>
      </c>
      <c r="G25" s="367" t="s">
        <v>630</v>
      </c>
      <c r="H25" s="367" t="s">
        <v>631</v>
      </c>
      <c r="I25" s="256" t="str">
        <f t="shared" si="7"/>
        <v>El profesional de la Dirección de Responsabilidad Penal Adolescente  Verifica  semestralmente la disponibilidad y asignacion del personal requerido para la atención del Programa Distrital de Justicia Juvenil Restaurativa (PDJJR). Esta verificación se realiza por medio de un informe consolidado en el que se detalla la demanda de los programas, el número de casos asignados a cada uno y la cantidad de personal requerida para atender dicha demanda.
En caso de que haya una desviación del control le informará al Director de Responsabilidad Penal Adolescente a través de correo electrónico, a fin de que se tomen las medidas necesarias para garantizar la atención adecuada.</v>
      </c>
      <c r="J25" s="370" t="s">
        <v>69</v>
      </c>
      <c r="K25" s="257">
        <f>+IF(J25='[3]11 FORMULAS'!$E$4,'[3]11 FORMULAS'!$F$4,IF(J25='[3]11 FORMULAS'!$E$5,'[3]11 FORMULAS'!$F$5,IF(J25='[3]11 FORMULAS'!$E$6,'[3]11 FORMULAS'!$F$6,"")))</f>
        <v>0.15</v>
      </c>
      <c r="L25" s="257" t="str">
        <f>+IF(OR(J25='[3]11 FORMULAS'!$P$4,J25='[3]11 FORMULAS'!$P$5),'[3]11 FORMULAS'!$Q$5,IF(J25='[3]11 FORMULAS'!$P$6,'[3]11 FORMULAS'!$Q$6,""))</f>
        <v>Probabilidad</v>
      </c>
      <c r="M25" s="370" t="s">
        <v>54</v>
      </c>
      <c r="N25" s="257">
        <f t="shared" si="1"/>
        <v>0.15</v>
      </c>
      <c r="O25" s="373" t="s">
        <v>391</v>
      </c>
      <c r="P25" s="373" t="s">
        <v>401</v>
      </c>
      <c r="Q25" s="373" t="s">
        <v>760</v>
      </c>
      <c r="R25" s="373" t="s">
        <v>761</v>
      </c>
      <c r="S25" s="257">
        <f t="shared" ref="S25:S88" si="8">+IFERROR(K25+N25,"")</f>
        <v>0.3</v>
      </c>
      <c r="T25" s="257">
        <f>IF(L25='[3]11 FORMULAS'!$Q$5,C25-(C25*S25),C25)</f>
        <v>0.56000000000000005</v>
      </c>
      <c r="U25" s="483">
        <f>IF(L25='[3]11 FORMULAS'!$Q$6,D25-(D25*S25),D25)</f>
        <v>0.2</v>
      </c>
      <c r="V25" s="680">
        <f>+IF(T30="","",T30)</f>
        <v>0.56000000000000005</v>
      </c>
      <c r="W25" s="683">
        <f>+IF(U30="","",U30)</f>
        <v>0.2</v>
      </c>
      <c r="Y25" s="267"/>
      <c r="Z25" s="268"/>
      <c r="AA25" s="362"/>
    </row>
    <row r="26" spans="1:27" ht="15" x14ac:dyDescent="0.25">
      <c r="A26" s="672"/>
      <c r="B26" s="672"/>
      <c r="C26" s="675"/>
      <c r="D26" s="678"/>
      <c r="E26" s="261">
        <v>2</v>
      </c>
      <c r="F26" s="484"/>
      <c r="G26" s="368"/>
      <c r="H26" s="368"/>
      <c r="I26" s="262" t="str">
        <f t="shared" si="7"/>
        <v xml:space="preserve">  </v>
      </c>
      <c r="J26" s="371"/>
      <c r="K26" s="263" t="str">
        <f>+IF(J26='[3]11 FORMULAS'!$E$4,'[3]11 FORMULAS'!$F$4,IF(J26='[3]11 FORMULAS'!$E$5,'[3]11 FORMULAS'!$F$5,IF(J26='[3]11 FORMULAS'!$E$6,'[3]11 FORMULAS'!$F$6,"")))</f>
        <v/>
      </c>
      <c r="L26" s="263" t="str">
        <f>+IF(OR(J26='[3]11 FORMULAS'!$P$4,J26='[3]11 FORMULAS'!$P$5),'[3]11 FORMULAS'!$Q$5,IF(J26='[3]11 FORMULAS'!$P$6,'[3]11 FORMULAS'!$Q$6,""))</f>
        <v/>
      </c>
      <c r="M26" s="371"/>
      <c r="N26" s="263" t="str">
        <f t="shared" si="1"/>
        <v/>
      </c>
      <c r="O26" s="374"/>
      <c r="P26" s="374"/>
      <c r="Q26" s="374"/>
      <c r="R26" s="374"/>
      <c r="S26" s="263" t="str">
        <f t="shared" si="8"/>
        <v/>
      </c>
      <c r="T26" s="263">
        <f>IF(L26='[3]11 FORMULAS'!$Q$5,T25-(T25*S26),T25)</f>
        <v>0.56000000000000005</v>
      </c>
      <c r="U26" s="485">
        <f>IF(L26='[3]11 FORMULAS'!$Q$6,U25-(U25*S26),U25)</f>
        <v>0.2</v>
      </c>
      <c r="V26" s="681"/>
      <c r="W26" s="684"/>
      <c r="Y26" s="267"/>
      <c r="Z26" s="268"/>
      <c r="AA26" s="362"/>
    </row>
    <row r="27" spans="1:27" x14ac:dyDescent="0.25">
      <c r="A27" s="672"/>
      <c r="B27" s="672"/>
      <c r="C27" s="675"/>
      <c r="D27" s="678"/>
      <c r="E27" s="261">
        <v>3</v>
      </c>
      <c r="F27" s="484"/>
      <c r="G27" s="368"/>
      <c r="H27" s="368"/>
      <c r="I27" s="262" t="str">
        <f t="shared" si="7"/>
        <v xml:space="preserve">  </v>
      </c>
      <c r="J27" s="371"/>
      <c r="K27" s="263" t="str">
        <f>+IF(J27='[3]11 FORMULAS'!$E$4,'[3]11 FORMULAS'!$F$4,IF(J27='[3]11 FORMULAS'!$E$5,'[3]11 FORMULAS'!$F$5,IF(J27='[3]11 FORMULAS'!$E$6,'[3]11 FORMULAS'!$F$6,"")))</f>
        <v/>
      </c>
      <c r="L27" s="263" t="str">
        <f>+IF(OR(J27='[3]11 FORMULAS'!$P$4,J27='[3]11 FORMULAS'!$P$5),'[3]11 FORMULAS'!$Q$5,IF(J27='[3]11 FORMULAS'!$P$6,'[3]11 FORMULAS'!$Q$6,""))</f>
        <v/>
      </c>
      <c r="M27" s="371"/>
      <c r="N27" s="263" t="str">
        <f t="shared" si="1"/>
        <v/>
      </c>
      <c r="O27" s="374"/>
      <c r="P27" s="374"/>
      <c r="Q27" s="374"/>
      <c r="R27" s="374"/>
      <c r="S27" s="263" t="str">
        <f t="shared" si="8"/>
        <v/>
      </c>
      <c r="T27" s="263">
        <f>IF(L27='[3]11 FORMULAS'!$Q$5,T26-(T26*S27),T26)</f>
        <v>0.56000000000000005</v>
      </c>
      <c r="U27" s="485">
        <f>IF(L27='[3]11 FORMULAS'!$Q$6,U26-(U26*S27),U26)</f>
        <v>0.2</v>
      </c>
      <c r="V27" s="681"/>
      <c r="W27" s="684"/>
      <c r="AA27" s="320"/>
    </row>
    <row r="28" spans="1:27" x14ac:dyDescent="0.25">
      <c r="A28" s="686"/>
      <c r="B28" s="686"/>
      <c r="C28" s="675"/>
      <c r="D28" s="678"/>
      <c r="E28" s="471">
        <v>4</v>
      </c>
      <c r="F28" s="484"/>
      <c r="G28" s="368"/>
      <c r="H28" s="368"/>
      <c r="I28" s="262" t="str">
        <f t="shared" ref="I28:I91" si="9">+CONCATENATE(F28," ",G28," ",H28)</f>
        <v xml:space="preserve">  </v>
      </c>
      <c r="J28" s="371"/>
      <c r="K28" s="263" t="str">
        <f>+IF(J28='[3]11 FORMULAS'!$E$4,'[3]11 FORMULAS'!$F$4,IF(J28='[3]11 FORMULAS'!$E$5,'[3]11 FORMULAS'!$F$5,IF(J28='[3]11 FORMULAS'!$E$6,'[3]11 FORMULAS'!$F$6,"")))</f>
        <v/>
      </c>
      <c r="L28" s="263" t="str">
        <f>+IF(OR(J28='[3]11 FORMULAS'!$P$4,J28='[3]11 FORMULAS'!$P$5),'[3]11 FORMULAS'!$Q$5,IF(J28='[3]11 FORMULAS'!$P$6,'[3]11 FORMULAS'!$Q$6,""))</f>
        <v/>
      </c>
      <c r="M28" s="371"/>
      <c r="N28" s="263" t="str">
        <f t="shared" si="1"/>
        <v/>
      </c>
      <c r="O28" s="374"/>
      <c r="P28" s="374"/>
      <c r="Q28" s="374"/>
      <c r="R28" s="374"/>
      <c r="S28" s="263" t="str">
        <f t="shared" si="8"/>
        <v/>
      </c>
      <c r="T28" s="263">
        <f>IF(L28='[3]11 FORMULAS'!$Q$5,T27-(T27*S28),T27)</f>
        <v>0.56000000000000005</v>
      </c>
      <c r="U28" s="485">
        <f>IF(L28='[3]11 FORMULAS'!$Q$6,U27-(U27*S28),U27)</f>
        <v>0.2</v>
      </c>
      <c r="V28" s="687"/>
      <c r="W28" s="688"/>
      <c r="AA28" s="320"/>
    </row>
    <row r="29" spans="1:27" x14ac:dyDescent="0.25">
      <c r="A29" s="686"/>
      <c r="B29" s="686"/>
      <c r="C29" s="675"/>
      <c r="D29" s="678"/>
      <c r="E29" s="471">
        <v>5</v>
      </c>
      <c r="F29" s="484"/>
      <c r="G29" s="368"/>
      <c r="H29" s="368"/>
      <c r="I29" s="262" t="str">
        <f t="shared" si="9"/>
        <v xml:space="preserve">  </v>
      </c>
      <c r="J29" s="371"/>
      <c r="K29" s="263" t="str">
        <f>+IF(J29='[3]11 FORMULAS'!$E$4,'[3]11 FORMULAS'!$F$4,IF(J29='[3]11 FORMULAS'!$E$5,'[3]11 FORMULAS'!$F$5,IF(J29='[3]11 FORMULAS'!$E$6,'[3]11 FORMULAS'!$F$6,"")))</f>
        <v/>
      </c>
      <c r="L29" s="263" t="str">
        <f>+IF(OR(J29='[3]11 FORMULAS'!$P$4,J29='[3]11 FORMULAS'!$P$5),'[3]11 FORMULAS'!$Q$5,IF(J29='[3]11 FORMULAS'!$P$6,'[3]11 FORMULAS'!$Q$6,""))</f>
        <v/>
      </c>
      <c r="M29" s="371"/>
      <c r="N29" s="263" t="str">
        <f t="shared" si="1"/>
        <v/>
      </c>
      <c r="O29" s="374"/>
      <c r="P29" s="374"/>
      <c r="Q29" s="374"/>
      <c r="R29" s="374"/>
      <c r="S29" s="263" t="str">
        <f t="shared" si="8"/>
        <v/>
      </c>
      <c r="T29" s="263">
        <f>IF(L29='[3]11 FORMULAS'!$Q$5,T28-(T28*S29),T28)</f>
        <v>0.56000000000000005</v>
      </c>
      <c r="U29" s="485">
        <f>IF(L29='[3]11 FORMULAS'!$Q$6,U28-(U28*S29),U28)</f>
        <v>0.2</v>
      </c>
      <c r="V29" s="687"/>
      <c r="W29" s="688"/>
      <c r="AA29" s="320"/>
    </row>
    <row r="30" spans="1:27" ht="15.75" thickBot="1" x14ac:dyDescent="0.3">
      <c r="A30" s="673"/>
      <c r="B30" s="673"/>
      <c r="C30" s="676"/>
      <c r="D30" s="679"/>
      <c r="E30" s="264">
        <v>6</v>
      </c>
      <c r="F30" s="486"/>
      <c r="G30" s="369"/>
      <c r="H30" s="369"/>
      <c r="I30" s="265" t="str">
        <f t="shared" si="9"/>
        <v xml:space="preserve">  </v>
      </c>
      <c r="J30" s="372"/>
      <c r="K30" s="266" t="str">
        <f>+IF(J30='[3]11 FORMULAS'!$E$4,'[3]11 FORMULAS'!$F$4,IF(J30='[3]11 FORMULAS'!$E$5,'[3]11 FORMULAS'!$F$5,IF(J30='[3]11 FORMULAS'!$E$6,'[3]11 FORMULAS'!$F$6,"")))</f>
        <v/>
      </c>
      <c r="L30" s="266" t="str">
        <f>+IF(OR(J30='[3]11 FORMULAS'!$P$4,J30='[3]11 FORMULAS'!$P$5),'[3]11 FORMULAS'!$Q$5,IF(J30='[3]11 FORMULAS'!$P$6,'[3]11 FORMULAS'!$Q$6,""))</f>
        <v/>
      </c>
      <c r="M30" s="372"/>
      <c r="N30" s="266" t="str">
        <f t="shared" si="1"/>
        <v/>
      </c>
      <c r="O30" s="375"/>
      <c r="P30" s="375"/>
      <c r="Q30" s="375"/>
      <c r="R30" s="375"/>
      <c r="S30" s="266" t="str">
        <f t="shared" si="8"/>
        <v/>
      </c>
      <c r="T30" s="266">
        <f>IF(L30='[3]11 FORMULAS'!$Q$5,T29-(T29*S30),T29)</f>
        <v>0.56000000000000005</v>
      </c>
      <c r="U30" s="487">
        <f>IF(L30='[3]11 FORMULAS'!$Q$6,U29-(U29*S30),U29)</f>
        <v>0.2</v>
      </c>
      <c r="V30" s="682"/>
      <c r="W30" s="685"/>
      <c r="Y30" s="267"/>
      <c r="Z30" s="268"/>
      <c r="AA30" s="362"/>
    </row>
    <row r="31" spans="1:27" ht="171" x14ac:dyDescent="0.25">
      <c r="A31" s="671" t="str">
        <f>'4 MAPA CALOR INHERENTE'!A11</f>
        <v>R6AJ</v>
      </c>
      <c r="B31" s="671" t="str">
        <f>'4 MAPA CALOR INHERENTE'!B11</f>
        <v>Posibilidad de afectación reputacional por una queja de un grupo de valor debido a fallas en la calidad en la prestación del servicio  de atención en el programa Distrital de Justicia Juvenil Restaurativa</v>
      </c>
      <c r="C31" s="674" cm="1">
        <f t="array" ref="C31">IF(MOD(ROW()-7,6)=0, INDEX('3 PROBABIL E IMPACTO INHERENTE'!$E$7:$E$74, (ROW()-7)/6 + 1), "")</f>
        <v>1</v>
      </c>
      <c r="D31" s="677" cm="1">
        <f t="array" ref="D31">IF(MOD(ROW()-7,6)=0, INDEX('3 PROBABIL E IMPACTO INHERENTE'!$M$7:$M$74, (ROW()-7)/6 + 1), "")</f>
        <v>0.8</v>
      </c>
      <c r="E31" s="255">
        <v>1</v>
      </c>
      <c r="F31" s="482" t="s">
        <v>629</v>
      </c>
      <c r="G31" s="367" t="s">
        <v>614</v>
      </c>
      <c r="H31" s="367" t="s">
        <v>632</v>
      </c>
      <c r="I31" s="256" t="str">
        <f t="shared" si="9"/>
        <v>El profesional de la Dirección de Responsabilidad Penal Adolescente  verifica  trimestralmente la realizacion de jornadas de capacitación, sensibilización o inducción a los profesionales del  Programa Distrital de Justicia Juvenil Restaurativa (PDJJR), estas jornadas podrán ser presenciales o virtuales.  Lo anterior se evidenciará por medio actas de reunión, listas de asistencia y presentaciones de apoyo utilizadas durante las jornadas. En caso de que haya una desviación del control (que alguna jornada no pueda llevarse a cabo), se deberá reprogramar y dejar evidencia de la reprogramación y/o ejecución</v>
      </c>
      <c r="J31" s="370" t="s">
        <v>56</v>
      </c>
      <c r="K31" s="257">
        <f>+IF(J31='[3]11 FORMULAS'!$E$4,'[3]11 FORMULAS'!$F$4,IF(J31='[3]11 FORMULAS'!$E$5,'[3]11 FORMULAS'!$F$5,IF(J31='[3]11 FORMULAS'!$E$6,'[3]11 FORMULAS'!$F$6,"")))</f>
        <v>0.25</v>
      </c>
      <c r="L31" s="257" t="str">
        <f>+IF(OR(J31='[3]11 FORMULAS'!$P$4,J31='[3]11 FORMULAS'!$P$5),'[3]11 FORMULAS'!$Q$5,IF(J31='[3]11 FORMULAS'!$P$6,'[3]11 FORMULAS'!$Q$6,""))</f>
        <v>Probabilidad</v>
      </c>
      <c r="M31" s="370" t="s">
        <v>54</v>
      </c>
      <c r="N31" s="257">
        <f t="shared" si="1"/>
        <v>0.15</v>
      </c>
      <c r="O31" s="373" t="s">
        <v>391</v>
      </c>
      <c r="P31" s="373" t="s">
        <v>399</v>
      </c>
      <c r="Q31" s="373" t="s">
        <v>760</v>
      </c>
      <c r="R31" s="373" t="s">
        <v>761</v>
      </c>
      <c r="S31" s="257">
        <f t="shared" si="8"/>
        <v>0.4</v>
      </c>
      <c r="T31" s="257">
        <f>IF(L31='[3]11 FORMULAS'!$Q$5,C31-(C31*S31),C31)</f>
        <v>0.6</v>
      </c>
      <c r="U31" s="483">
        <f>IF(L31='[3]11 FORMULAS'!$Q$6,D31-(D31*S31),D31)</f>
        <v>0.8</v>
      </c>
      <c r="V31" s="680">
        <f>+IF(T36="","",T36)</f>
        <v>0.6</v>
      </c>
      <c r="W31" s="683">
        <f>+IF(U36="","",U36)</f>
        <v>0.8</v>
      </c>
      <c r="Y31" s="267"/>
      <c r="Z31" s="268"/>
      <c r="AA31" s="362"/>
    </row>
    <row r="32" spans="1:27" ht="15" x14ac:dyDescent="0.25">
      <c r="A32" s="672"/>
      <c r="B32" s="672"/>
      <c r="C32" s="675"/>
      <c r="D32" s="678"/>
      <c r="E32" s="261">
        <v>2</v>
      </c>
      <c r="F32" s="484"/>
      <c r="G32" s="368"/>
      <c r="H32" s="368"/>
      <c r="I32" s="262" t="str">
        <f t="shared" si="9"/>
        <v xml:space="preserve">  </v>
      </c>
      <c r="J32" s="371"/>
      <c r="K32" s="263" t="str">
        <f>+IF(J32='[3]11 FORMULAS'!$E$4,'[3]11 FORMULAS'!$F$4,IF(J32='[3]11 FORMULAS'!$E$5,'[3]11 FORMULAS'!$F$5,IF(J32='[3]11 FORMULAS'!$E$6,'[3]11 FORMULAS'!$F$6,"")))</f>
        <v/>
      </c>
      <c r="L32" s="263" t="str">
        <f>+IF(OR(J32='[3]11 FORMULAS'!$P$4,J32='[3]11 FORMULAS'!$P$5),'[3]11 FORMULAS'!$Q$5,IF(J32='[3]11 FORMULAS'!$P$6,'[3]11 FORMULAS'!$Q$6,""))</f>
        <v/>
      </c>
      <c r="M32" s="371"/>
      <c r="N32" s="263" t="str">
        <f t="shared" si="1"/>
        <v/>
      </c>
      <c r="O32" s="374"/>
      <c r="P32" s="374"/>
      <c r="Q32" s="374"/>
      <c r="R32" s="374"/>
      <c r="S32" s="263" t="str">
        <f t="shared" si="8"/>
        <v/>
      </c>
      <c r="T32" s="263">
        <f>IF(L32='[3]11 FORMULAS'!$Q$5,T31-(T31*S32),T31)</f>
        <v>0.6</v>
      </c>
      <c r="U32" s="485">
        <f>IF(L32='[3]11 FORMULAS'!$Q$6,U31-(U31*S32),U31)</f>
        <v>0.8</v>
      </c>
      <c r="V32" s="681"/>
      <c r="W32" s="684"/>
      <c r="Y32" s="267"/>
      <c r="Z32" s="268"/>
      <c r="AA32" s="362"/>
    </row>
    <row r="33" spans="1:27" ht="14.25" customHeight="1" x14ac:dyDescent="0.25">
      <c r="A33" s="672"/>
      <c r="B33" s="672"/>
      <c r="C33" s="675"/>
      <c r="D33" s="678"/>
      <c r="E33" s="261">
        <v>3</v>
      </c>
      <c r="F33" s="484"/>
      <c r="G33" s="368"/>
      <c r="H33" s="368"/>
      <c r="I33" s="262" t="str">
        <f t="shared" si="9"/>
        <v xml:space="preserve">  </v>
      </c>
      <c r="J33" s="371"/>
      <c r="K33" s="263" t="str">
        <f>+IF(J33='[3]11 FORMULAS'!$E$4,'[3]11 FORMULAS'!$F$4,IF(J33='[3]11 FORMULAS'!$E$5,'[3]11 FORMULAS'!$F$5,IF(J33='[3]11 FORMULAS'!$E$6,'[3]11 FORMULAS'!$F$6,"")))</f>
        <v/>
      </c>
      <c r="L33" s="263" t="str">
        <f>+IF(OR(J33='[3]11 FORMULAS'!$P$4,J33='[3]11 FORMULAS'!$P$5),'[3]11 FORMULAS'!$Q$5,IF(J33='[3]11 FORMULAS'!$P$6,'[3]11 FORMULAS'!$Q$6,""))</f>
        <v/>
      </c>
      <c r="M33" s="371"/>
      <c r="N33" s="263" t="str">
        <f t="shared" si="1"/>
        <v/>
      </c>
      <c r="O33" s="374"/>
      <c r="P33" s="374"/>
      <c r="Q33" s="374"/>
      <c r="R33" s="374"/>
      <c r="S33" s="263" t="str">
        <f t="shared" si="8"/>
        <v/>
      </c>
      <c r="T33" s="263">
        <f>IF(L33='[3]11 FORMULAS'!$Q$5,T32-(T32*S33),T32)</f>
        <v>0.6</v>
      </c>
      <c r="U33" s="485">
        <f>IF(L33='[3]11 FORMULAS'!$Q$6,U32-(U32*S33),U32)</f>
        <v>0.8</v>
      </c>
      <c r="V33" s="681"/>
      <c r="W33" s="684"/>
      <c r="AA33" s="320"/>
    </row>
    <row r="34" spans="1:27" ht="14.25" customHeight="1" x14ac:dyDescent="0.25">
      <c r="A34" s="686"/>
      <c r="B34" s="686"/>
      <c r="C34" s="675"/>
      <c r="D34" s="678"/>
      <c r="E34" s="471">
        <v>4</v>
      </c>
      <c r="F34" s="484"/>
      <c r="G34" s="368"/>
      <c r="H34" s="368"/>
      <c r="I34" s="262" t="str">
        <f t="shared" si="9"/>
        <v xml:space="preserve">  </v>
      </c>
      <c r="J34" s="371"/>
      <c r="K34" s="263" t="str">
        <f>+IF(J34='[3]11 FORMULAS'!$E$4,'[3]11 FORMULAS'!$F$4,IF(J34='[3]11 FORMULAS'!$E$5,'[3]11 FORMULAS'!$F$5,IF(J34='[3]11 FORMULAS'!$E$6,'[3]11 FORMULAS'!$F$6,"")))</f>
        <v/>
      </c>
      <c r="L34" s="263" t="str">
        <f>+IF(OR(J34='[3]11 FORMULAS'!$P$4,J34='[3]11 FORMULAS'!$P$5),'[3]11 FORMULAS'!$Q$5,IF(J34='[3]11 FORMULAS'!$P$6,'[3]11 FORMULAS'!$Q$6,""))</f>
        <v/>
      </c>
      <c r="M34" s="371"/>
      <c r="N34" s="263" t="str">
        <f t="shared" si="1"/>
        <v/>
      </c>
      <c r="O34" s="374"/>
      <c r="P34" s="374"/>
      <c r="Q34" s="374"/>
      <c r="R34" s="374"/>
      <c r="S34" s="263" t="str">
        <f t="shared" si="8"/>
        <v/>
      </c>
      <c r="T34" s="263">
        <f>IF(L34='[3]11 FORMULAS'!$Q$5,T33-(T33*S34),T33)</f>
        <v>0.6</v>
      </c>
      <c r="U34" s="485">
        <f>IF(L34='[3]11 FORMULAS'!$Q$6,U33-(U33*S34),U33)</f>
        <v>0.8</v>
      </c>
      <c r="V34" s="687"/>
      <c r="W34" s="688"/>
      <c r="AA34" s="320"/>
    </row>
    <row r="35" spans="1:27" ht="14.25" customHeight="1" x14ac:dyDescent="0.25">
      <c r="A35" s="686"/>
      <c r="B35" s="686"/>
      <c r="C35" s="675"/>
      <c r="D35" s="678"/>
      <c r="E35" s="471">
        <v>5</v>
      </c>
      <c r="F35" s="484"/>
      <c r="G35" s="368"/>
      <c r="H35" s="368"/>
      <c r="I35" s="262" t="str">
        <f t="shared" si="9"/>
        <v xml:space="preserve">  </v>
      </c>
      <c r="J35" s="371"/>
      <c r="K35" s="263" t="str">
        <f>+IF(J35='[3]11 FORMULAS'!$E$4,'[3]11 FORMULAS'!$F$4,IF(J35='[3]11 FORMULAS'!$E$5,'[3]11 FORMULAS'!$F$5,IF(J35='[3]11 FORMULAS'!$E$6,'[3]11 FORMULAS'!$F$6,"")))</f>
        <v/>
      </c>
      <c r="L35" s="263" t="str">
        <f>+IF(OR(J35='[3]11 FORMULAS'!$P$4,J35='[3]11 FORMULAS'!$P$5),'[3]11 FORMULAS'!$Q$5,IF(J35='[3]11 FORMULAS'!$P$6,'[3]11 FORMULAS'!$Q$6,""))</f>
        <v/>
      </c>
      <c r="M35" s="371"/>
      <c r="N35" s="263" t="str">
        <f t="shared" si="1"/>
        <v/>
      </c>
      <c r="O35" s="374"/>
      <c r="P35" s="374"/>
      <c r="Q35" s="374"/>
      <c r="R35" s="374"/>
      <c r="S35" s="263" t="str">
        <f t="shared" si="8"/>
        <v/>
      </c>
      <c r="T35" s="263">
        <f>IF(L35='[3]11 FORMULAS'!$Q$5,T34-(T34*S35),T34)</f>
        <v>0.6</v>
      </c>
      <c r="U35" s="485">
        <f>IF(L35='[3]11 FORMULAS'!$Q$6,U34-(U34*S35),U34)</f>
        <v>0.8</v>
      </c>
      <c r="V35" s="687"/>
      <c r="W35" s="688"/>
      <c r="AA35" s="320"/>
    </row>
    <row r="36" spans="1:27" ht="15.75" thickBot="1" x14ac:dyDescent="0.3">
      <c r="A36" s="673"/>
      <c r="B36" s="673"/>
      <c r="C36" s="676"/>
      <c r="D36" s="679"/>
      <c r="E36" s="264">
        <v>6</v>
      </c>
      <c r="F36" s="486"/>
      <c r="G36" s="369"/>
      <c r="H36" s="369"/>
      <c r="I36" s="265" t="str">
        <f t="shared" si="9"/>
        <v xml:space="preserve">  </v>
      </c>
      <c r="J36" s="372"/>
      <c r="K36" s="266" t="str">
        <f>+IF(J36='[3]11 FORMULAS'!$E$4,'[3]11 FORMULAS'!$F$4,IF(J36='[3]11 FORMULAS'!$E$5,'[3]11 FORMULAS'!$F$5,IF(J36='[3]11 FORMULAS'!$E$6,'[3]11 FORMULAS'!$F$6,"")))</f>
        <v/>
      </c>
      <c r="L36" s="266" t="str">
        <f>+IF(OR(J36='[3]11 FORMULAS'!$P$4,J36='[3]11 FORMULAS'!$P$5),'[3]11 FORMULAS'!$Q$5,IF(J36='[3]11 FORMULAS'!$P$6,'[3]11 FORMULAS'!$Q$6,""))</f>
        <v/>
      </c>
      <c r="M36" s="372"/>
      <c r="N36" s="266" t="str">
        <f t="shared" si="1"/>
        <v/>
      </c>
      <c r="O36" s="375"/>
      <c r="P36" s="375"/>
      <c r="Q36" s="375"/>
      <c r="R36" s="375"/>
      <c r="S36" s="266" t="str">
        <f t="shared" si="8"/>
        <v/>
      </c>
      <c r="T36" s="266">
        <f>IF(L36='[3]11 FORMULAS'!$Q$5,T35-(T35*S36),T35)</f>
        <v>0.6</v>
      </c>
      <c r="U36" s="487">
        <f>IF(L36='[3]11 FORMULAS'!$Q$6,U35-(U35*S36),U35)</f>
        <v>0.8</v>
      </c>
      <c r="V36" s="682"/>
      <c r="W36" s="685"/>
      <c r="Y36" s="267"/>
      <c r="Z36" s="268"/>
      <c r="AA36" s="362"/>
    </row>
    <row r="37" spans="1:27" ht="171" x14ac:dyDescent="0.25">
      <c r="A37" s="671" t="str">
        <f>'4 MAPA CALOR INHERENTE'!A12</f>
        <v>R7AJ</v>
      </c>
      <c r="B37" s="671" t="str">
        <f>'4 MAPA CALOR INHERENTE'!B12</f>
        <v>Posibilidad de afectación reputacional por una queja de un grupo de valor debido a falta de seguimiento en las actividades del PTI (Plan de Trabajo individual)</v>
      </c>
      <c r="C37" s="674" cm="1">
        <f t="array" ref="C37">IF(MOD(ROW()-7,6)=0, INDEX('3 PROBABIL E IMPACTO INHERENTE'!$E$7:$E$74, (ROW()-7)/6 + 1), "")</f>
        <v>0.8</v>
      </c>
      <c r="D37" s="677" cm="1">
        <f t="array" ref="D37">IF(MOD(ROW()-7,6)=0, INDEX('3 PROBABIL E IMPACTO INHERENTE'!$M$7:$M$74, (ROW()-7)/6 + 1), "")</f>
        <v>0.6</v>
      </c>
      <c r="E37" s="255">
        <v>1</v>
      </c>
      <c r="F37" s="482" t="s">
        <v>633</v>
      </c>
      <c r="G37" s="367" t="s">
        <v>614</v>
      </c>
      <c r="H37" s="367" t="s">
        <v>765</v>
      </c>
      <c r="I37" s="256" t="str">
        <f t="shared" si="9"/>
        <v xml:space="preserve">El coordinador del programa casa libertad verifica semestralmente que los usuarios activos con más de seis meses cuenten con al menos un seguimiento realizado durante el semestre inmediatamente anterior por parte de los profesionales de articulación, como evidencia de ejecución del control se cuenta con la base de datos de seguimiento a los usuarios. 
En caso de que un usuario con más de seis meses no cuente con el seguimiento, se deberá remitir una alerta por correo electrónico a los profesionales correspondientes para que realicen la gestión de contacto con lo usuarios de forma prioritaria.  </v>
      </c>
      <c r="J37" s="370" t="s">
        <v>69</v>
      </c>
      <c r="K37" s="257">
        <f>+IF(J37='[3]11 FORMULAS'!$E$4,'[3]11 FORMULAS'!$F$4,IF(J37='[3]11 FORMULAS'!$E$5,'[3]11 FORMULAS'!$F$5,IF(J37='[3]11 FORMULAS'!$E$6,'[3]11 FORMULAS'!$F$6,"")))</f>
        <v>0.15</v>
      </c>
      <c r="L37" s="257" t="str">
        <f>+IF(OR(J37='[3]11 FORMULAS'!$P$4,J37='[3]11 FORMULAS'!$P$5),'[3]11 FORMULAS'!$Q$5,IF(J37='[3]11 FORMULAS'!$P$6,'[3]11 FORMULAS'!$Q$6,""))</f>
        <v>Probabilidad</v>
      </c>
      <c r="M37" s="370" t="s">
        <v>54</v>
      </c>
      <c r="N37" s="257">
        <f t="shared" si="1"/>
        <v>0.15</v>
      </c>
      <c r="O37" s="373" t="s">
        <v>391</v>
      </c>
      <c r="P37" s="373" t="s">
        <v>401</v>
      </c>
      <c r="Q37" s="373" t="s">
        <v>760</v>
      </c>
      <c r="R37" s="373" t="s">
        <v>761</v>
      </c>
      <c r="S37" s="257">
        <f t="shared" si="8"/>
        <v>0.3</v>
      </c>
      <c r="T37" s="257">
        <f>IF(L37='[3]11 FORMULAS'!$Q$5,C37-(C37*S37),C37)</f>
        <v>0.56000000000000005</v>
      </c>
      <c r="U37" s="483">
        <f>IF(L37='[3]11 FORMULAS'!$Q$6,D37-(D37*S37),D37)</f>
        <v>0.6</v>
      </c>
      <c r="V37" s="680">
        <f>+IF(T42="","",T42)</f>
        <v>0.56000000000000005</v>
      </c>
      <c r="W37" s="683">
        <f>+IF(U42="","",U42)</f>
        <v>0.6</v>
      </c>
      <c r="Y37" s="267"/>
      <c r="Z37" s="268"/>
      <c r="AA37" s="362"/>
    </row>
    <row r="38" spans="1:27" ht="15" x14ac:dyDescent="0.25">
      <c r="A38" s="672"/>
      <c r="B38" s="672"/>
      <c r="C38" s="675"/>
      <c r="D38" s="678"/>
      <c r="E38" s="261">
        <v>2</v>
      </c>
      <c r="F38" s="484"/>
      <c r="G38" s="368"/>
      <c r="H38" s="368"/>
      <c r="I38" s="262" t="str">
        <f t="shared" si="9"/>
        <v xml:space="preserve">  </v>
      </c>
      <c r="J38" s="371"/>
      <c r="K38" s="263" t="str">
        <f>+IF(J38='[3]11 FORMULAS'!$E$4,'[3]11 FORMULAS'!$F$4,IF(J38='[3]11 FORMULAS'!$E$5,'[3]11 FORMULAS'!$F$5,IF(J38='[3]11 FORMULAS'!$E$6,'[3]11 FORMULAS'!$F$6,"")))</f>
        <v/>
      </c>
      <c r="L38" s="263" t="str">
        <f>+IF(OR(J38='[3]11 FORMULAS'!$P$4,J38='[3]11 FORMULAS'!$P$5),'[3]11 FORMULAS'!$Q$5,IF(J38='[3]11 FORMULAS'!$P$6,'[3]11 FORMULAS'!$Q$6,""))</f>
        <v/>
      </c>
      <c r="M38" s="371"/>
      <c r="N38" s="263" t="str">
        <f t="shared" si="1"/>
        <v/>
      </c>
      <c r="O38" s="374"/>
      <c r="P38" s="374"/>
      <c r="Q38" s="374"/>
      <c r="R38" s="374"/>
      <c r="S38" s="263" t="str">
        <f t="shared" si="8"/>
        <v/>
      </c>
      <c r="T38" s="263">
        <f>IF(L38='[3]11 FORMULAS'!$Q$5,T37-(T37*S38),T37)</f>
        <v>0.56000000000000005</v>
      </c>
      <c r="U38" s="485">
        <f>IF(L38='[3]11 FORMULAS'!$Q$6,U37-(U37*S38),U37)</f>
        <v>0.6</v>
      </c>
      <c r="V38" s="681"/>
      <c r="W38" s="684"/>
      <c r="Y38" s="267"/>
      <c r="Z38" s="268"/>
      <c r="AA38" s="362"/>
    </row>
    <row r="39" spans="1:27" ht="15" x14ac:dyDescent="0.25">
      <c r="A39" s="672"/>
      <c r="B39" s="672"/>
      <c r="C39" s="675"/>
      <c r="D39" s="678"/>
      <c r="E39" s="261">
        <v>3</v>
      </c>
      <c r="F39" s="484"/>
      <c r="G39" s="368"/>
      <c r="H39" s="368"/>
      <c r="I39" s="262" t="str">
        <f t="shared" si="9"/>
        <v xml:space="preserve">  </v>
      </c>
      <c r="J39" s="371"/>
      <c r="K39" s="263" t="str">
        <f>+IF(J39='[3]11 FORMULAS'!$E$4,'[3]11 FORMULAS'!$F$4,IF(J39='[3]11 FORMULAS'!$E$5,'[3]11 FORMULAS'!$F$5,IF(J39='[3]11 FORMULAS'!$E$6,'[3]11 FORMULAS'!$F$6,"")))</f>
        <v/>
      </c>
      <c r="L39" s="263" t="str">
        <f>+IF(OR(J39='[3]11 FORMULAS'!$P$4,J39='[3]11 FORMULAS'!$P$5),'[3]11 FORMULAS'!$Q$5,IF(J39='[3]11 FORMULAS'!$P$6,'[3]11 FORMULAS'!$Q$6,""))</f>
        <v/>
      </c>
      <c r="M39" s="371"/>
      <c r="N39" s="263" t="str">
        <f t="shared" si="1"/>
        <v/>
      </c>
      <c r="O39" s="374"/>
      <c r="P39" s="374"/>
      <c r="Q39" s="374"/>
      <c r="R39" s="374"/>
      <c r="S39" s="263" t="str">
        <f t="shared" si="8"/>
        <v/>
      </c>
      <c r="T39" s="263">
        <f>IF(L39='[3]11 FORMULAS'!$Q$5,T38-(T38*S39),T38)</f>
        <v>0.56000000000000005</v>
      </c>
      <c r="U39" s="485">
        <f>IF(L39='[3]11 FORMULAS'!$Q$6,U38-(U38*S39),U38)</f>
        <v>0.6</v>
      </c>
      <c r="V39" s="681"/>
      <c r="W39" s="684"/>
      <c r="Y39" s="267"/>
      <c r="Z39" s="268"/>
      <c r="AA39" s="362"/>
    </row>
    <row r="40" spans="1:27" ht="15" x14ac:dyDescent="0.25">
      <c r="A40" s="672"/>
      <c r="B40" s="672"/>
      <c r="C40" s="675"/>
      <c r="D40" s="678"/>
      <c r="E40" s="471">
        <v>4</v>
      </c>
      <c r="F40" s="484"/>
      <c r="G40" s="368"/>
      <c r="H40" s="368"/>
      <c r="I40" s="262" t="str">
        <f t="shared" si="9"/>
        <v xml:space="preserve">  </v>
      </c>
      <c r="J40" s="371"/>
      <c r="K40" s="263" t="str">
        <f>+IF(J40='[3]11 FORMULAS'!$E$4,'[3]11 FORMULAS'!$F$4,IF(J40='[3]11 FORMULAS'!$E$5,'[3]11 FORMULAS'!$F$5,IF(J40='[3]11 FORMULAS'!$E$6,'[3]11 FORMULAS'!$F$6,"")))</f>
        <v/>
      </c>
      <c r="L40" s="263" t="str">
        <f>+IF(OR(J40='[3]11 FORMULAS'!$P$4,J40='[3]11 FORMULAS'!$P$5),'[3]11 FORMULAS'!$Q$5,IF(J40='[3]11 FORMULAS'!$P$6,'[3]11 FORMULAS'!$Q$6,""))</f>
        <v/>
      </c>
      <c r="M40" s="371"/>
      <c r="N40" s="263" t="str">
        <f t="shared" si="1"/>
        <v/>
      </c>
      <c r="O40" s="374"/>
      <c r="P40" s="374"/>
      <c r="Q40" s="374"/>
      <c r="R40" s="374"/>
      <c r="S40" s="263" t="str">
        <f t="shared" si="8"/>
        <v/>
      </c>
      <c r="T40" s="263">
        <f>IF(L40='[3]11 FORMULAS'!$Q$5,T39-(T39*S40),T39)</f>
        <v>0.56000000000000005</v>
      </c>
      <c r="U40" s="485">
        <f>IF(L40='[3]11 FORMULAS'!$Q$6,U39-(U39*S40),U39)</f>
        <v>0.6</v>
      </c>
      <c r="V40" s="681"/>
      <c r="W40" s="684"/>
      <c r="Y40" s="267"/>
      <c r="Z40" s="268"/>
      <c r="AA40" s="362"/>
    </row>
    <row r="41" spans="1:27" x14ac:dyDescent="0.25">
      <c r="A41" s="672"/>
      <c r="B41" s="672"/>
      <c r="C41" s="675"/>
      <c r="D41" s="678"/>
      <c r="E41" s="471">
        <v>5</v>
      </c>
      <c r="F41" s="484"/>
      <c r="G41" s="368"/>
      <c r="H41" s="368"/>
      <c r="I41" s="262" t="str">
        <f t="shared" si="9"/>
        <v xml:space="preserve">  </v>
      </c>
      <c r="J41" s="371"/>
      <c r="K41" s="263" t="str">
        <f>+IF(J41='[3]11 FORMULAS'!$E$4,'[3]11 FORMULAS'!$F$4,IF(J41='[3]11 FORMULAS'!$E$5,'[3]11 FORMULAS'!$F$5,IF(J41='[3]11 FORMULAS'!$E$6,'[3]11 FORMULAS'!$F$6,"")))</f>
        <v/>
      </c>
      <c r="L41" s="263" t="str">
        <f>+IF(OR(J41='[3]11 FORMULAS'!$P$4,J41='[3]11 FORMULAS'!$P$5),'[3]11 FORMULAS'!$Q$5,IF(J41='[3]11 FORMULAS'!$P$6,'[3]11 FORMULAS'!$Q$6,""))</f>
        <v/>
      </c>
      <c r="M41" s="371"/>
      <c r="N41" s="263" t="str">
        <f t="shared" si="1"/>
        <v/>
      </c>
      <c r="O41" s="374"/>
      <c r="P41" s="374"/>
      <c r="Q41" s="374"/>
      <c r="R41" s="374"/>
      <c r="S41" s="263" t="str">
        <f t="shared" si="8"/>
        <v/>
      </c>
      <c r="T41" s="263">
        <f>IF(L41='[3]11 FORMULAS'!$Q$5,T40-(T40*S41),T40)</f>
        <v>0.56000000000000005</v>
      </c>
      <c r="U41" s="485">
        <f>IF(L41='[3]11 FORMULAS'!$Q$6,U40-(U40*S41),U40)</f>
        <v>0.6</v>
      </c>
      <c r="V41" s="681"/>
      <c r="W41" s="684"/>
      <c r="AA41" s="320"/>
    </row>
    <row r="42" spans="1:27" ht="15.75" thickBot="1" x14ac:dyDescent="0.3">
      <c r="A42" s="673"/>
      <c r="B42" s="673"/>
      <c r="C42" s="676"/>
      <c r="D42" s="679"/>
      <c r="E42" s="264">
        <v>6</v>
      </c>
      <c r="F42" s="486"/>
      <c r="G42" s="369"/>
      <c r="H42" s="369"/>
      <c r="I42" s="265" t="str">
        <f t="shared" si="9"/>
        <v xml:space="preserve">  </v>
      </c>
      <c r="J42" s="372"/>
      <c r="K42" s="266" t="str">
        <f>+IF(J42='[3]11 FORMULAS'!$E$4,'[3]11 FORMULAS'!$F$4,IF(J42='[3]11 FORMULAS'!$E$5,'[3]11 FORMULAS'!$F$5,IF(J42='[3]11 FORMULAS'!$E$6,'[3]11 FORMULAS'!$F$6,"")))</f>
        <v/>
      </c>
      <c r="L42" s="266" t="str">
        <f>+IF(OR(J42='[3]11 FORMULAS'!$P$4,J42='[3]11 FORMULAS'!$P$5),'[3]11 FORMULAS'!$Q$5,IF(J42='[3]11 FORMULAS'!$P$6,'[3]11 FORMULAS'!$Q$6,""))</f>
        <v/>
      </c>
      <c r="M42" s="372"/>
      <c r="N42" s="266" t="str">
        <f t="shared" si="1"/>
        <v/>
      </c>
      <c r="O42" s="375"/>
      <c r="P42" s="375"/>
      <c r="Q42" s="375"/>
      <c r="R42" s="375"/>
      <c r="S42" s="266" t="str">
        <f t="shared" si="8"/>
        <v/>
      </c>
      <c r="T42" s="266">
        <f>IF(L42='[3]11 FORMULAS'!$Q$5,T41-(T41*S42),T41)</f>
        <v>0.56000000000000005</v>
      </c>
      <c r="U42" s="487">
        <f>IF(L42='[3]11 FORMULAS'!$Q$6,U41-(U41*S42),U41)</f>
        <v>0.6</v>
      </c>
      <c r="V42" s="682"/>
      <c r="W42" s="685"/>
      <c r="Y42" s="267"/>
      <c r="Z42" s="268"/>
      <c r="AA42" s="362"/>
    </row>
    <row r="43" spans="1:27" ht="228" x14ac:dyDescent="0.25">
      <c r="A43" s="671" t="str">
        <f>'4 MAPA CALOR INHERENTE'!A13</f>
        <v>R1AR</v>
      </c>
      <c r="B43" s="671" t="str">
        <f>'4 MAPA CALOR INHERENTE'!B13</f>
        <v>Posibilidad de afectación reputacional por sanciones de entes de control, autoridades judiciales y rectores de política a debido a falta de seguimiento y control periódico a los tiempos de respuesta de PQRSDF.</v>
      </c>
      <c r="C43" s="674" cm="1">
        <f t="array" ref="C43">IF(MOD(ROW()-7,6)=0, INDEX('3 PROBABIL E IMPACTO INHERENTE'!$E$7:$E$74, (ROW()-7)/6 + 1), "")</f>
        <v>1</v>
      </c>
      <c r="D43" s="677" cm="1">
        <f t="array" ref="D43">IF(MOD(ROW()-7,6)=0, INDEX('3 PROBABIL E IMPACTO INHERENTE'!$M$7:$M$74, (ROW()-7)/6 + 1), "")</f>
        <v>0.8</v>
      </c>
      <c r="E43" s="255">
        <v>1</v>
      </c>
      <c r="F43" s="482" t="s">
        <v>634</v>
      </c>
      <c r="G43" s="367" t="s">
        <v>614</v>
      </c>
      <c r="H43" s="367" t="s">
        <v>635</v>
      </c>
      <c r="I43" s="256" t="str">
        <f t="shared" si="9"/>
        <v>El profesional asignado de atención y servicio al ciudadano verifica semanalmente las solicitudes de PQRSDF pendientes por dar respuesta, generando alertas tempranas a los responsables de las solicitudes previo al vencimiento. Como evidencia de ejecución del control se registra el formato F-AR-1435 “Matriz de seguimiento y Alertas del trámite de las PQRSDF” y una muestra de correos electrónicos de alertamiento a los responsables de las solicitudes.
En caso de no realizar el alertamiento previo al vencimiento de la PQRSDF, el sistema SIGA genera una alerta visual (Tipo semáforo) al usuario responsable de la solicitud, indicando la proximidad o vencimiento de la respuesta a la solicitud, como evidencia de la desviación se adjunta certificación de parametrización de las alertas en SIGA solicitada semestralmente a TI.</v>
      </c>
      <c r="J43" s="370" t="s">
        <v>56</v>
      </c>
      <c r="K43" s="257">
        <f>+IF(J43='[3]11 FORMULAS'!$E$4,'[3]11 FORMULAS'!$F$4,IF(J43='[3]11 FORMULAS'!$E$5,'[3]11 FORMULAS'!$F$5,IF(J43='[3]11 FORMULAS'!$E$6,'[3]11 FORMULAS'!$F$6,"")))</f>
        <v>0.25</v>
      </c>
      <c r="L43" s="257" t="str">
        <f>+IF(OR(J43='[3]11 FORMULAS'!$P$4,J43='[3]11 FORMULAS'!$P$5),'[3]11 FORMULAS'!$Q$5,IF(J43='[3]11 FORMULAS'!$P$6,'[3]11 FORMULAS'!$Q$6,""))</f>
        <v>Probabilidad</v>
      </c>
      <c r="M43" s="370" t="s">
        <v>54</v>
      </c>
      <c r="N43" s="257">
        <f t="shared" si="1"/>
        <v>0.15</v>
      </c>
      <c r="O43" s="373" t="s">
        <v>391</v>
      </c>
      <c r="P43" s="373" t="s">
        <v>396</v>
      </c>
      <c r="Q43" s="373" t="s">
        <v>760</v>
      </c>
      <c r="R43" s="373" t="s">
        <v>761</v>
      </c>
      <c r="S43" s="257">
        <f t="shared" si="8"/>
        <v>0.4</v>
      </c>
      <c r="T43" s="257">
        <f>IF(L43='[3]11 FORMULAS'!$Q$5,C43-(C43*S43),C43)</f>
        <v>0.6</v>
      </c>
      <c r="U43" s="483">
        <f>IF(L43='[3]11 FORMULAS'!$Q$6,D43-(D43*S43),D43)</f>
        <v>0.8</v>
      </c>
      <c r="V43" s="680">
        <f>+IF(T48="","",T48)</f>
        <v>0.42</v>
      </c>
      <c r="W43" s="683">
        <f>+IF(U48="","",U48)</f>
        <v>0.8</v>
      </c>
      <c r="Y43" s="267"/>
      <c r="Z43" s="268"/>
      <c r="AA43" s="362"/>
    </row>
    <row r="44" spans="1:27" ht="156.75" x14ac:dyDescent="0.25">
      <c r="A44" s="689"/>
      <c r="B44" s="689"/>
      <c r="C44" s="675"/>
      <c r="D44" s="678"/>
      <c r="E44" s="261">
        <v>2</v>
      </c>
      <c r="F44" s="484" t="s">
        <v>636</v>
      </c>
      <c r="G44" s="368" t="s">
        <v>614</v>
      </c>
      <c r="H44" s="368" t="s">
        <v>637</v>
      </c>
      <c r="I44" s="262" t="str">
        <f t="shared" si="9"/>
        <v>El lider del proceso verifica  semestralmente al Comité Institucional de Gestión y Desempeño -CIGD, el cumplimiento de la meta del indicador de oportunidad en las respuestas a las PQRSDF ciudadanas, lo cual se evidencia por medio de memorando electrónico dirigido a los miembros de dicha instancia.
En caso de no cumplir con la meta del indicador de oportunidad se realizarán mesas de trabajo con los procesos involucrados para fortalecer la apropiación de la gestión de PQRSDF, como evidencia se adjunta lista de asistencia de las reuniones.</v>
      </c>
      <c r="J44" s="371" t="s">
        <v>69</v>
      </c>
      <c r="K44" s="263">
        <f>+IF(J44='[3]11 FORMULAS'!$E$4,'[3]11 FORMULAS'!$F$4,IF(J44='[3]11 FORMULAS'!$E$5,'[3]11 FORMULAS'!$F$5,IF(J44='[3]11 FORMULAS'!$E$6,'[3]11 FORMULAS'!$F$6,"")))</f>
        <v>0.15</v>
      </c>
      <c r="L44" s="263" t="str">
        <f>+IF(OR(J44='[3]11 FORMULAS'!$P$4,J44='[3]11 FORMULAS'!$P$5),'[3]11 FORMULAS'!$Q$5,IF(J44='[3]11 FORMULAS'!$P$6,'[3]11 FORMULAS'!$Q$6,""))</f>
        <v>Probabilidad</v>
      </c>
      <c r="M44" s="371" t="s">
        <v>54</v>
      </c>
      <c r="N44" s="263">
        <f t="shared" si="1"/>
        <v>0.15</v>
      </c>
      <c r="O44" s="374" t="s">
        <v>766</v>
      </c>
      <c r="P44" s="374" t="s">
        <v>401</v>
      </c>
      <c r="Q44" s="374" t="s">
        <v>760</v>
      </c>
      <c r="R44" s="374" t="s">
        <v>761</v>
      </c>
      <c r="S44" s="263">
        <f t="shared" si="8"/>
        <v>0.3</v>
      </c>
      <c r="T44" s="263">
        <f>IF(L44='[3]11 FORMULAS'!$Q$5,T43-(T43*S44),T43)</f>
        <v>0.42</v>
      </c>
      <c r="U44" s="485">
        <f>IF(L44='[3]11 FORMULAS'!$Q$6,U43-(U43*S44),U43)</f>
        <v>0.8</v>
      </c>
      <c r="V44" s="690"/>
      <c r="W44" s="691"/>
      <c r="Y44" s="267"/>
      <c r="Z44" s="268"/>
      <c r="AA44" s="362"/>
    </row>
    <row r="45" spans="1:27" ht="15" x14ac:dyDescent="0.25">
      <c r="A45" s="689"/>
      <c r="B45" s="689"/>
      <c r="C45" s="675"/>
      <c r="D45" s="678"/>
      <c r="E45" s="261">
        <v>3</v>
      </c>
      <c r="F45" s="484"/>
      <c r="G45" s="368"/>
      <c r="H45" s="368"/>
      <c r="I45" s="262" t="str">
        <f t="shared" si="9"/>
        <v xml:space="preserve">  </v>
      </c>
      <c r="J45" s="371"/>
      <c r="K45" s="263" t="str">
        <f>+IF(J45='[3]11 FORMULAS'!$E$4,'[3]11 FORMULAS'!$F$4,IF(J45='[3]11 FORMULAS'!$E$5,'[3]11 FORMULAS'!$F$5,IF(J45='[3]11 FORMULAS'!$E$6,'[3]11 FORMULAS'!$F$6,"")))</f>
        <v/>
      </c>
      <c r="L45" s="263" t="str">
        <f>+IF(OR(J45='[3]11 FORMULAS'!$P$4,J45='[3]11 FORMULAS'!$P$5),'[3]11 FORMULAS'!$Q$5,IF(J45='[3]11 FORMULAS'!$P$6,'[3]11 FORMULAS'!$Q$6,""))</f>
        <v/>
      </c>
      <c r="M45" s="371"/>
      <c r="N45" s="263" t="str">
        <f t="shared" si="1"/>
        <v/>
      </c>
      <c r="O45" s="374"/>
      <c r="P45" s="374"/>
      <c r="Q45" s="374"/>
      <c r="R45" s="374"/>
      <c r="S45" s="263" t="str">
        <f t="shared" si="8"/>
        <v/>
      </c>
      <c r="T45" s="263">
        <f>IF(L45='[3]11 FORMULAS'!$Q$5,T44-(T44*S45),T44)</f>
        <v>0.42</v>
      </c>
      <c r="U45" s="485">
        <f>IF(L45='[3]11 FORMULAS'!$Q$6,U44-(U44*S45),U44)</f>
        <v>0.8</v>
      </c>
      <c r="V45" s="690"/>
      <c r="W45" s="691"/>
      <c r="Y45" s="267"/>
      <c r="Z45" s="268"/>
      <c r="AA45" s="362"/>
    </row>
    <row r="46" spans="1:27" ht="15" x14ac:dyDescent="0.25">
      <c r="A46" s="672"/>
      <c r="B46" s="672"/>
      <c r="C46" s="675"/>
      <c r="D46" s="678"/>
      <c r="E46" s="471">
        <v>4</v>
      </c>
      <c r="F46" s="484"/>
      <c r="G46" s="368"/>
      <c r="H46" s="368"/>
      <c r="I46" s="262" t="str">
        <f t="shared" si="9"/>
        <v xml:space="preserve">  </v>
      </c>
      <c r="J46" s="371"/>
      <c r="K46" s="263" t="str">
        <f>+IF(J46='[3]11 FORMULAS'!$E$4,'[3]11 FORMULAS'!$F$4,IF(J46='[3]11 FORMULAS'!$E$5,'[3]11 FORMULAS'!$F$5,IF(J46='[3]11 FORMULAS'!$E$6,'[3]11 FORMULAS'!$F$6,"")))</f>
        <v/>
      </c>
      <c r="L46" s="263" t="str">
        <f>+IF(OR(J46='[3]11 FORMULAS'!$P$4,J46='[3]11 FORMULAS'!$P$5),'[3]11 FORMULAS'!$Q$5,IF(J46='[3]11 FORMULAS'!$P$6,'[3]11 FORMULAS'!$Q$6,""))</f>
        <v/>
      </c>
      <c r="M46" s="371"/>
      <c r="N46" s="263" t="str">
        <f t="shared" si="1"/>
        <v/>
      </c>
      <c r="O46" s="374"/>
      <c r="P46" s="374"/>
      <c r="Q46" s="374"/>
      <c r="R46" s="374"/>
      <c r="S46" s="263" t="str">
        <f t="shared" si="8"/>
        <v/>
      </c>
      <c r="T46" s="263">
        <f>IF(L46='[3]11 FORMULAS'!$Q$5,T45-(T45*S46),T45)</f>
        <v>0.42</v>
      </c>
      <c r="U46" s="485">
        <f>IF(L46='[3]11 FORMULAS'!$Q$6,U45-(U45*S46),U45)</f>
        <v>0.8</v>
      </c>
      <c r="V46" s="681"/>
      <c r="W46" s="684"/>
      <c r="Y46" s="267"/>
      <c r="Z46" s="268"/>
      <c r="AA46" s="362"/>
    </row>
    <row r="47" spans="1:27" x14ac:dyDescent="0.25">
      <c r="A47" s="672"/>
      <c r="B47" s="672"/>
      <c r="C47" s="675"/>
      <c r="D47" s="678"/>
      <c r="E47" s="471">
        <v>5</v>
      </c>
      <c r="F47" s="484"/>
      <c r="G47" s="368"/>
      <c r="H47" s="368"/>
      <c r="I47" s="262" t="str">
        <f t="shared" si="9"/>
        <v xml:space="preserve">  </v>
      </c>
      <c r="J47" s="371"/>
      <c r="K47" s="263" t="str">
        <f>+IF(J47='[3]11 FORMULAS'!$E$4,'[3]11 FORMULAS'!$F$4,IF(J47='[3]11 FORMULAS'!$E$5,'[3]11 FORMULAS'!$F$5,IF(J47='[3]11 FORMULAS'!$E$6,'[3]11 FORMULAS'!$F$6,"")))</f>
        <v/>
      </c>
      <c r="L47" s="263" t="str">
        <f>+IF(OR(J47='[3]11 FORMULAS'!$P$4,J47='[3]11 FORMULAS'!$P$5),'[3]11 FORMULAS'!$Q$5,IF(J47='[3]11 FORMULAS'!$P$6,'[3]11 FORMULAS'!$Q$6,""))</f>
        <v/>
      </c>
      <c r="M47" s="371"/>
      <c r="N47" s="263" t="str">
        <f t="shared" si="1"/>
        <v/>
      </c>
      <c r="O47" s="374"/>
      <c r="P47" s="374"/>
      <c r="Q47" s="374"/>
      <c r="R47" s="374"/>
      <c r="S47" s="263" t="str">
        <f t="shared" si="8"/>
        <v/>
      </c>
      <c r="T47" s="263">
        <f>IF(L47='[3]11 FORMULAS'!$Q$5,T46-(T46*S47),T46)</f>
        <v>0.42</v>
      </c>
      <c r="U47" s="485">
        <f>IF(L47='[3]11 FORMULAS'!$Q$6,U46-(U46*S47),U46)</f>
        <v>0.8</v>
      </c>
      <c r="V47" s="681"/>
      <c r="W47" s="684"/>
      <c r="AA47" s="320"/>
    </row>
    <row r="48" spans="1:27" ht="15.75" thickBot="1" x14ac:dyDescent="0.3">
      <c r="A48" s="673"/>
      <c r="B48" s="673"/>
      <c r="C48" s="676"/>
      <c r="D48" s="679"/>
      <c r="E48" s="264">
        <v>6</v>
      </c>
      <c r="F48" s="486"/>
      <c r="G48" s="369"/>
      <c r="H48" s="369"/>
      <c r="I48" s="265" t="str">
        <f t="shared" si="9"/>
        <v xml:space="preserve">  </v>
      </c>
      <c r="J48" s="372"/>
      <c r="K48" s="266" t="str">
        <f>+IF(J48='[3]11 FORMULAS'!$E$4,'[3]11 FORMULAS'!$F$4,IF(J48='[3]11 FORMULAS'!$E$5,'[3]11 FORMULAS'!$F$5,IF(J48='[3]11 FORMULAS'!$E$6,'[3]11 FORMULAS'!$F$6,"")))</f>
        <v/>
      </c>
      <c r="L48" s="266" t="str">
        <f>+IF(OR(J48='[3]11 FORMULAS'!$P$4,J48='[3]11 FORMULAS'!$P$5),'[3]11 FORMULAS'!$Q$5,IF(J48='[3]11 FORMULAS'!$P$6,'[3]11 FORMULAS'!$Q$6,""))</f>
        <v/>
      </c>
      <c r="M48" s="372"/>
      <c r="N48" s="266" t="str">
        <f t="shared" si="1"/>
        <v/>
      </c>
      <c r="O48" s="375"/>
      <c r="P48" s="375"/>
      <c r="Q48" s="375"/>
      <c r="R48" s="375"/>
      <c r="S48" s="266" t="str">
        <f t="shared" si="8"/>
        <v/>
      </c>
      <c r="T48" s="266">
        <f>IF(L48='[3]11 FORMULAS'!$Q$5,T47-(T47*S48),T47)</f>
        <v>0.42</v>
      </c>
      <c r="U48" s="487">
        <f>IF(L48='[3]11 FORMULAS'!$Q$6,U47-(U47*S48),U47)</f>
        <v>0.8</v>
      </c>
      <c r="V48" s="682"/>
      <c r="W48" s="685"/>
      <c r="Y48" s="267"/>
      <c r="Z48" s="268"/>
      <c r="AA48" s="362"/>
    </row>
    <row r="49" spans="1:27" ht="270.75" x14ac:dyDescent="0.25">
      <c r="A49" s="671" t="str">
        <f>'4 MAPA CALOR INHERENTE'!A14</f>
        <v>R1CID</v>
      </c>
      <c r="B49" s="671" t="str">
        <f>'4 MAPA CALOR INHERENTE'!B14</f>
        <v>Posibilidad de afectación reputacional y económica por demandas de parte de los particulares o vencimiento de los términos debido a procesos disciplinarios desarrollados y fallados sin cumplir con los parámetros de ley.</v>
      </c>
      <c r="C49" s="674" cm="1">
        <f t="array" ref="C49">IF(MOD(ROW()-7,6)=0, INDEX('3 PROBABIL E IMPACTO INHERENTE'!$E$7:$E$74, (ROW()-7)/6 + 1), "")</f>
        <v>0.8</v>
      </c>
      <c r="D49" s="677" cm="1">
        <f t="array" ref="D49">IF(MOD(ROW()-7,6)=0, INDEX('3 PROBABIL E IMPACTO INHERENTE'!$M$7:$M$74, (ROW()-7)/6 + 1), "")</f>
        <v>0.4</v>
      </c>
      <c r="E49" s="255">
        <v>1</v>
      </c>
      <c r="F49" s="482" t="s">
        <v>638</v>
      </c>
      <c r="G49" s="367" t="s">
        <v>614</v>
      </c>
      <c r="H49" s="367" t="s">
        <v>639</v>
      </c>
      <c r="I49" s="256" t="str">
        <f t="shared" si="9"/>
        <v>El jefe de la oficina de Control Interno Disciplinario  verifica  mes vencido  los procesos impulsados por su equipo de abogados, con el fin de discutir los casos disciplinarios en los cuales se presentan problemas en el levantamiento de pruebas o en la estructura argumentativa, las evidencias de la implementación del control serán las actas de reunión en las cuales se encontrará el detalle de la atención a las limitaciones de obtención de acervo probatorio, capacitación en el levantamiento de pruebas y notificaciones al indagado. Adicionalmente se contará con la gestión de la MATRIZ SEGUIMIENTO PROCESOS Y AUTOS ACTIVOS F-CID-551 en la cual se detallará toda la información de cada Proceso y Auto, aclarando que dicha información es confidencial y únicamente el personal autorizado podrá tener acceso. En caso de no llevar a cabo la reunión el/la profesional a cargo, emitirá un alerta mediante correo electrónico. El cargue de las evidencias se hará trimestralmente.</v>
      </c>
      <c r="J49" s="370" t="s">
        <v>56</v>
      </c>
      <c r="K49" s="257">
        <f>+IF(J49='[3]11 FORMULAS'!$E$4,'[3]11 FORMULAS'!$F$4,IF(J49='[3]11 FORMULAS'!$E$5,'[3]11 FORMULAS'!$F$5,IF(J49='[3]11 FORMULAS'!$E$6,'[3]11 FORMULAS'!$F$6,"")))</f>
        <v>0.25</v>
      </c>
      <c r="L49" s="257" t="str">
        <f>+IF(OR(J49='[3]11 FORMULAS'!$P$4,J49='[3]11 FORMULAS'!$P$5),'[3]11 FORMULAS'!$Q$5,IF(J49='[3]11 FORMULAS'!$P$6,'[3]11 FORMULAS'!$Q$6,""))</f>
        <v>Probabilidad</v>
      </c>
      <c r="M49" s="370" t="s">
        <v>54</v>
      </c>
      <c r="N49" s="257">
        <f t="shared" si="1"/>
        <v>0.15</v>
      </c>
      <c r="O49" s="373" t="s">
        <v>391</v>
      </c>
      <c r="P49" s="373" t="s">
        <v>397</v>
      </c>
      <c r="Q49" s="373" t="s">
        <v>760</v>
      </c>
      <c r="R49" s="373" t="s">
        <v>761</v>
      </c>
      <c r="S49" s="257">
        <f t="shared" si="8"/>
        <v>0.4</v>
      </c>
      <c r="T49" s="257">
        <f>IF(L49='[3]11 FORMULAS'!$Q$5,C49-(C49*S49),C49)</f>
        <v>0.48</v>
      </c>
      <c r="U49" s="483">
        <f>IF(L49='[3]11 FORMULAS'!$Q$6,D49-(D49*S49),D49)</f>
        <v>0.4</v>
      </c>
      <c r="V49" s="680">
        <f>+IF(T54="","",T54)</f>
        <v>0.48</v>
      </c>
      <c r="W49" s="683">
        <f>+IF(U54="","",U54)</f>
        <v>0.4</v>
      </c>
      <c r="Y49" s="267"/>
      <c r="Z49" s="268"/>
      <c r="AA49" s="362"/>
    </row>
    <row r="50" spans="1:27" ht="15" x14ac:dyDescent="0.25">
      <c r="A50" s="672"/>
      <c r="B50" s="672"/>
      <c r="C50" s="675"/>
      <c r="D50" s="678"/>
      <c r="E50" s="261">
        <v>2</v>
      </c>
      <c r="F50" s="484"/>
      <c r="G50" s="368"/>
      <c r="H50" s="368"/>
      <c r="I50" s="262" t="str">
        <f t="shared" si="9"/>
        <v xml:space="preserve">  </v>
      </c>
      <c r="J50" s="371"/>
      <c r="K50" s="263" t="str">
        <f>+IF(J50='[3]11 FORMULAS'!$E$4,'[3]11 FORMULAS'!$F$4,IF(J50='[3]11 FORMULAS'!$E$5,'[3]11 FORMULAS'!$F$5,IF(J50='[3]11 FORMULAS'!$E$6,'[3]11 FORMULAS'!$F$6,"")))</f>
        <v/>
      </c>
      <c r="L50" s="263" t="str">
        <f>+IF(OR(J50='[3]11 FORMULAS'!$P$4,J50='[3]11 FORMULAS'!$P$5),'[3]11 FORMULAS'!$Q$5,IF(J50='[3]11 FORMULAS'!$P$6,'[3]11 FORMULAS'!$Q$6,""))</f>
        <v/>
      </c>
      <c r="M50" s="371"/>
      <c r="N50" s="263" t="str">
        <f t="shared" si="1"/>
        <v/>
      </c>
      <c r="O50" s="374"/>
      <c r="P50" s="374"/>
      <c r="Q50" s="374"/>
      <c r="R50" s="374"/>
      <c r="S50" s="263" t="str">
        <f t="shared" si="8"/>
        <v/>
      </c>
      <c r="T50" s="263">
        <f>IF(L50='[3]11 FORMULAS'!$Q$5,T49-(T49*S50),T49)</f>
        <v>0.48</v>
      </c>
      <c r="U50" s="485">
        <f>IF(L50='[3]11 FORMULAS'!$Q$6,U49-(U49*S50),U49)</f>
        <v>0.4</v>
      </c>
      <c r="V50" s="681"/>
      <c r="W50" s="684"/>
      <c r="Y50" s="267"/>
      <c r="Z50" s="268"/>
      <c r="AA50" s="362"/>
    </row>
    <row r="51" spans="1:27" ht="14.25" customHeight="1" x14ac:dyDescent="0.25">
      <c r="A51" s="672"/>
      <c r="B51" s="672"/>
      <c r="C51" s="675"/>
      <c r="D51" s="678"/>
      <c r="E51" s="261">
        <v>3</v>
      </c>
      <c r="F51" s="484"/>
      <c r="G51" s="368"/>
      <c r="H51" s="368"/>
      <c r="I51" s="262" t="str">
        <f t="shared" si="9"/>
        <v xml:space="preserve">  </v>
      </c>
      <c r="J51" s="371"/>
      <c r="K51" s="263" t="str">
        <f>+IF(J51='[3]11 FORMULAS'!$E$4,'[3]11 FORMULAS'!$F$4,IF(J51='[3]11 FORMULAS'!$E$5,'[3]11 FORMULAS'!$F$5,IF(J51='[3]11 FORMULAS'!$E$6,'[3]11 FORMULAS'!$F$6,"")))</f>
        <v/>
      </c>
      <c r="L51" s="263" t="str">
        <f>+IF(OR(J51='[3]11 FORMULAS'!$P$4,J51='[3]11 FORMULAS'!$P$5),'[3]11 FORMULAS'!$Q$5,IF(J51='[3]11 FORMULAS'!$P$6,'[3]11 FORMULAS'!$Q$6,""))</f>
        <v/>
      </c>
      <c r="M51" s="371"/>
      <c r="N51" s="263" t="str">
        <f t="shared" si="1"/>
        <v/>
      </c>
      <c r="O51" s="374"/>
      <c r="P51" s="374"/>
      <c r="Q51" s="374"/>
      <c r="R51" s="374"/>
      <c r="S51" s="263" t="str">
        <f t="shared" si="8"/>
        <v/>
      </c>
      <c r="T51" s="263">
        <f>IF(L51='[3]11 FORMULAS'!$Q$5,T50-(T50*S51),T50)</f>
        <v>0.48</v>
      </c>
      <c r="U51" s="485">
        <f>IF(L51='[3]11 FORMULAS'!$Q$6,U50-(U50*S51),U50)</f>
        <v>0.4</v>
      </c>
      <c r="V51" s="681"/>
      <c r="W51" s="684"/>
      <c r="AA51" s="320"/>
    </row>
    <row r="52" spans="1:27" ht="14.25" customHeight="1" x14ac:dyDescent="0.25">
      <c r="A52" s="686"/>
      <c r="B52" s="686"/>
      <c r="C52" s="675"/>
      <c r="D52" s="678"/>
      <c r="E52" s="471">
        <v>4</v>
      </c>
      <c r="F52" s="484"/>
      <c r="G52" s="368"/>
      <c r="H52" s="368"/>
      <c r="I52" s="262" t="str">
        <f t="shared" si="9"/>
        <v xml:space="preserve">  </v>
      </c>
      <c r="J52" s="371"/>
      <c r="K52" s="263" t="str">
        <f>+IF(J52='[3]11 FORMULAS'!$E$4,'[3]11 FORMULAS'!$F$4,IF(J52='[3]11 FORMULAS'!$E$5,'[3]11 FORMULAS'!$F$5,IF(J52='[3]11 FORMULAS'!$E$6,'[3]11 FORMULAS'!$F$6,"")))</f>
        <v/>
      </c>
      <c r="L52" s="263" t="str">
        <f>+IF(OR(J52='[3]11 FORMULAS'!$P$4,J52='[3]11 FORMULAS'!$P$5),'[3]11 FORMULAS'!$Q$5,IF(J52='[3]11 FORMULAS'!$P$6,'[3]11 FORMULAS'!$Q$6,""))</f>
        <v/>
      </c>
      <c r="M52" s="371"/>
      <c r="N52" s="263" t="str">
        <f t="shared" si="1"/>
        <v/>
      </c>
      <c r="O52" s="374"/>
      <c r="P52" s="374"/>
      <c r="Q52" s="374"/>
      <c r="R52" s="374"/>
      <c r="S52" s="263" t="str">
        <f t="shared" si="8"/>
        <v/>
      </c>
      <c r="T52" s="263">
        <f>IF(L52='[3]11 FORMULAS'!$Q$5,T51-(T51*S52),T51)</f>
        <v>0.48</v>
      </c>
      <c r="U52" s="485">
        <f>IF(L52='[3]11 FORMULAS'!$Q$6,U51-(U51*S52),U51)</f>
        <v>0.4</v>
      </c>
      <c r="V52" s="687"/>
      <c r="W52" s="688"/>
      <c r="AA52" s="320"/>
    </row>
    <row r="53" spans="1:27" ht="14.25" customHeight="1" x14ac:dyDescent="0.25">
      <c r="A53" s="686"/>
      <c r="B53" s="686"/>
      <c r="C53" s="675"/>
      <c r="D53" s="678"/>
      <c r="E53" s="471">
        <v>5</v>
      </c>
      <c r="F53" s="484"/>
      <c r="G53" s="368"/>
      <c r="H53" s="368"/>
      <c r="I53" s="262" t="str">
        <f t="shared" si="9"/>
        <v xml:space="preserve">  </v>
      </c>
      <c r="J53" s="371"/>
      <c r="K53" s="263" t="str">
        <f>+IF(J53='[3]11 FORMULAS'!$E$4,'[3]11 FORMULAS'!$F$4,IF(J53='[3]11 FORMULAS'!$E$5,'[3]11 FORMULAS'!$F$5,IF(J53='[3]11 FORMULAS'!$E$6,'[3]11 FORMULAS'!$F$6,"")))</f>
        <v/>
      </c>
      <c r="L53" s="263" t="str">
        <f>+IF(OR(J53='[3]11 FORMULAS'!$P$4,J53='[3]11 FORMULAS'!$P$5),'[3]11 FORMULAS'!$Q$5,IF(J53='[3]11 FORMULAS'!$P$6,'[3]11 FORMULAS'!$Q$6,""))</f>
        <v/>
      </c>
      <c r="M53" s="371"/>
      <c r="N53" s="263" t="str">
        <f t="shared" si="1"/>
        <v/>
      </c>
      <c r="O53" s="374"/>
      <c r="P53" s="374"/>
      <c r="Q53" s="374"/>
      <c r="R53" s="374"/>
      <c r="S53" s="263" t="str">
        <f t="shared" si="8"/>
        <v/>
      </c>
      <c r="T53" s="263">
        <f>IF(L53='[3]11 FORMULAS'!$Q$5,T52-(T52*S53),T52)</f>
        <v>0.48</v>
      </c>
      <c r="U53" s="485">
        <f>IF(L53='[3]11 FORMULAS'!$Q$6,U52-(U52*S53),U52)</f>
        <v>0.4</v>
      </c>
      <c r="V53" s="687"/>
      <c r="W53" s="688"/>
      <c r="AA53" s="320"/>
    </row>
    <row r="54" spans="1:27" ht="15.75" thickBot="1" x14ac:dyDescent="0.3">
      <c r="A54" s="673"/>
      <c r="B54" s="673"/>
      <c r="C54" s="676"/>
      <c r="D54" s="679"/>
      <c r="E54" s="264">
        <v>6</v>
      </c>
      <c r="F54" s="486"/>
      <c r="G54" s="369"/>
      <c r="H54" s="369"/>
      <c r="I54" s="265" t="str">
        <f t="shared" si="9"/>
        <v xml:space="preserve">  </v>
      </c>
      <c r="J54" s="372"/>
      <c r="K54" s="266" t="str">
        <f>+IF(J54='[3]11 FORMULAS'!$E$4,'[3]11 FORMULAS'!$F$4,IF(J54='[3]11 FORMULAS'!$E$5,'[3]11 FORMULAS'!$F$5,IF(J54='[3]11 FORMULAS'!$E$6,'[3]11 FORMULAS'!$F$6,"")))</f>
        <v/>
      </c>
      <c r="L54" s="266" t="str">
        <f>+IF(OR(J54='[3]11 FORMULAS'!$P$4,J54='[3]11 FORMULAS'!$P$5),'[3]11 FORMULAS'!$Q$5,IF(J54='[3]11 FORMULAS'!$P$6,'[3]11 FORMULAS'!$Q$6,""))</f>
        <v/>
      </c>
      <c r="M54" s="372"/>
      <c r="N54" s="266" t="str">
        <f t="shared" si="1"/>
        <v/>
      </c>
      <c r="O54" s="375"/>
      <c r="P54" s="375"/>
      <c r="Q54" s="375"/>
      <c r="R54" s="375"/>
      <c r="S54" s="266" t="str">
        <f t="shared" si="8"/>
        <v/>
      </c>
      <c r="T54" s="266">
        <f>IF(L54='[3]11 FORMULAS'!$Q$5,T53-(T53*S54),T53)</f>
        <v>0.48</v>
      </c>
      <c r="U54" s="487">
        <f>IF(L54='[3]11 FORMULAS'!$Q$6,U53-(U53*S54),U53)</f>
        <v>0.4</v>
      </c>
      <c r="V54" s="682"/>
      <c r="W54" s="685"/>
      <c r="Y54" s="267"/>
      <c r="Z54" s="268"/>
      <c r="AA54" s="362"/>
    </row>
    <row r="55" spans="1:27" ht="142.5" x14ac:dyDescent="0.25">
      <c r="A55" s="671" t="str">
        <f>'4 MAPA CALOR INHERENTE'!A15</f>
        <v>R1DE</v>
      </c>
      <c r="B55" s="671" t="str">
        <f>'4 MAPA CALOR INHERENTE'!B15</f>
        <v>Posibilidad de afectación reputacional por sanciones de entes de control y/o quejas de un grupo de valor  debido a otorgar visto bueno a solicitudes de Certificado de Disponibilidad Presupuestal - CDP de los proyectos de inversion sin el lleno de requisitos</v>
      </c>
      <c r="C55" s="674" cm="1">
        <f t="array" ref="C55">IF(MOD(ROW()-7,6)=0, INDEX('3 PROBABIL E IMPACTO INHERENTE'!$E$7:$E$74, (ROW()-7)/6 + 1), "")</f>
        <v>0.6</v>
      </c>
      <c r="D55" s="677" cm="1">
        <f t="array" ref="D55">IF(MOD(ROW()-7,6)=0, INDEX('3 PROBABIL E IMPACTO INHERENTE'!$M$7:$M$74, (ROW()-7)/6 + 1), "")</f>
        <v>0.6</v>
      </c>
      <c r="E55" s="255">
        <v>1</v>
      </c>
      <c r="F55" s="482" t="s">
        <v>640</v>
      </c>
      <c r="G55" s="367" t="s">
        <v>614</v>
      </c>
      <c r="H55" s="367" t="s">
        <v>641</v>
      </c>
      <c r="I55" s="256" t="str">
        <f t="shared" si="9"/>
        <v>El analista asignado en la OAP verifica cada vez que llega una viabilidad de certificados de disponibilidad presupuestal - CDP - ,la consistencia de la información frente a lo contenido en el PAA, como evidencia de ejecución del control se adjunta el reporte de viabilidades de SICAPITAL – SISCO.
En caso de encontrar inconsistencias en la información, se devolvera la solicitud  al enlace del programa de inversion, como evidencia de la desviacion se adjunta el reporte de devoluciones solicitado a GTI.</v>
      </c>
      <c r="J55" s="370" t="s">
        <v>56</v>
      </c>
      <c r="K55" s="257">
        <f>+IF(J55='[3]11 FORMULAS'!$E$4,'[3]11 FORMULAS'!$F$4,IF(J55='[3]11 FORMULAS'!$E$5,'[3]11 FORMULAS'!$F$5,IF(J55='[3]11 FORMULAS'!$E$6,'[3]11 FORMULAS'!$F$6,"")))</f>
        <v>0.25</v>
      </c>
      <c r="L55" s="257" t="str">
        <f>+IF(OR(J55='[3]11 FORMULAS'!$P$4,J55='[3]11 FORMULAS'!$P$5),'[3]11 FORMULAS'!$Q$5,IF(J55='[3]11 FORMULAS'!$P$6,'[3]11 FORMULAS'!$Q$6,""))</f>
        <v>Probabilidad</v>
      </c>
      <c r="M55" s="370" t="s">
        <v>54</v>
      </c>
      <c r="N55" s="257">
        <f t="shared" si="1"/>
        <v>0.15</v>
      </c>
      <c r="O55" s="373" t="s">
        <v>391</v>
      </c>
      <c r="P55" s="373" t="s">
        <v>394</v>
      </c>
      <c r="Q55" s="373" t="s">
        <v>760</v>
      </c>
      <c r="R55" s="373" t="s">
        <v>761</v>
      </c>
      <c r="S55" s="257">
        <f t="shared" si="8"/>
        <v>0.4</v>
      </c>
      <c r="T55" s="257">
        <f>IF(L55='[3]11 FORMULAS'!$Q$5,C55-(C55*S55),C55)</f>
        <v>0.36</v>
      </c>
      <c r="U55" s="483">
        <f>IF(L55='[3]11 FORMULAS'!$Q$6,D55-(D55*S55),D55)</f>
        <v>0.6</v>
      </c>
      <c r="V55" s="680">
        <f>+IF(T60="","",T60)</f>
        <v>0.36</v>
      </c>
      <c r="W55" s="683">
        <f>+IF(U60="","",U60)</f>
        <v>0.6</v>
      </c>
      <c r="Y55" s="267"/>
      <c r="Z55" s="268"/>
      <c r="AA55" s="362"/>
    </row>
    <row r="56" spans="1:27" ht="15" x14ac:dyDescent="0.25">
      <c r="A56" s="672"/>
      <c r="B56" s="672"/>
      <c r="C56" s="675"/>
      <c r="D56" s="678"/>
      <c r="E56" s="261">
        <v>2</v>
      </c>
      <c r="F56" s="484"/>
      <c r="G56" s="368"/>
      <c r="H56" s="368"/>
      <c r="I56" s="262" t="str">
        <f>+CONCATENATE(F56," ",G56," ",H56)</f>
        <v xml:space="preserve">  </v>
      </c>
      <c r="J56" s="371"/>
      <c r="K56" s="263" t="str">
        <f>+IF(J56='[3]11 FORMULAS'!$E$4,'[3]11 FORMULAS'!$F$4,IF(J56='[3]11 FORMULAS'!$E$5,'[3]11 FORMULAS'!$F$5,IF(J56='[3]11 FORMULAS'!$E$6,'[3]11 FORMULAS'!$F$6,"")))</f>
        <v/>
      </c>
      <c r="L56" s="263" t="str">
        <f>+IF(OR(J56='[3]11 FORMULAS'!$P$4,J56='[3]11 FORMULAS'!$P$5),'[3]11 FORMULAS'!$Q$5,IF(J56='[3]11 FORMULAS'!$P$6,'[3]11 FORMULAS'!$Q$6,""))</f>
        <v/>
      </c>
      <c r="M56" s="371"/>
      <c r="N56" s="263" t="str">
        <f t="shared" si="1"/>
        <v/>
      </c>
      <c r="O56" s="374"/>
      <c r="P56" s="374"/>
      <c r="Q56" s="374"/>
      <c r="R56" s="374"/>
      <c r="S56" s="263" t="str">
        <f t="shared" si="8"/>
        <v/>
      </c>
      <c r="T56" s="263">
        <f>IF(L56='[3]11 FORMULAS'!$Q$5,T55-(T55*S56),T55)</f>
        <v>0.36</v>
      </c>
      <c r="U56" s="485">
        <f>IF(L56='[3]11 FORMULAS'!$Q$6,U55-(U55*S56),U55)</f>
        <v>0.6</v>
      </c>
      <c r="V56" s="681"/>
      <c r="W56" s="684"/>
      <c r="Y56" s="267"/>
      <c r="Z56" s="268"/>
      <c r="AA56" s="362"/>
    </row>
    <row r="57" spans="1:27" x14ac:dyDescent="0.25">
      <c r="A57" s="672"/>
      <c r="B57" s="672"/>
      <c r="C57" s="675"/>
      <c r="D57" s="678"/>
      <c r="E57" s="261">
        <v>3</v>
      </c>
      <c r="F57" s="484"/>
      <c r="G57" s="368"/>
      <c r="H57" s="368"/>
      <c r="I57" s="262" t="str">
        <f t="shared" si="9"/>
        <v xml:space="preserve">  </v>
      </c>
      <c r="J57" s="371"/>
      <c r="K57" s="263" t="str">
        <f>+IF(J57='[3]11 FORMULAS'!$E$4,'[3]11 FORMULAS'!$F$4,IF(J57='[3]11 FORMULAS'!$E$5,'[3]11 FORMULAS'!$F$5,IF(J57='[3]11 FORMULAS'!$E$6,'[3]11 FORMULAS'!$F$6,"")))</f>
        <v/>
      </c>
      <c r="L57" s="263" t="str">
        <f>+IF(OR(J57='[3]11 FORMULAS'!$P$4,J57='[3]11 FORMULAS'!$P$5),'[3]11 FORMULAS'!$Q$5,IF(J57='[3]11 FORMULAS'!$P$6,'[3]11 FORMULAS'!$Q$6,""))</f>
        <v/>
      </c>
      <c r="M57" s="371"/>
      <c r="N57" s="263" t="str">
        <f t="shared" si="1"/>
        <v/>
      </c>
      <c r="O57" s="374"/>
      <c r="P57" s="374"/>
      <c r="Q57" s="374"/>
      <c r="R57" s="374"/>
      <c r="S57" s="263" t="str">
        <f t="shared" si="8"/>
        <v/>
      </c>
      <c r="T57" s="263">
        <f>IF(L57='[3]11 FORMULAS'!$Q$5,T56-(T56*S57),T56)</f>
        <v>0.36</v>
      </c>
      <c r="U57" s="485">
        <f>IF(L57='[3]11 FORMULAS'!$Q$6,U56-(U56*S57),U56)</f>
        <v>0.6</v>
      </c>
      <c r="V57" s="681"/>
      <c r="W57" s="684"/>
      <c r="AA57" s="320"/>
    </row>
    <row r="58" spans="1:27" x14ac:dyDescent="0.25">
      <c r="A58" s="686"/>
      <c r="B58" s="686"/>
      <c r="C58" s="675"/>
      <c r="D58" s="678"/>
      <c r="E58" s="471">
        <v>4</v>
      </c>
      <c r="F58" s="484"/>
      <c r="G58" s="368"/>
      <c r="H58" s="368"/>
      <c r="I58" s="262" t="str">
        <f t="shared" si="9"/>
        <v xml:space="preserve">  </v>
      </c>
      <c r="J58" s="371"/>
      <c r="K58" s="263" t="str">
        <f>+IF(J58='[3]11 FORMULAS'!$E$4,'[3]11 FORMULAS'!$F$4,IF(J58='[3]11 FORMULAS'!$E$5,'[3]11 FORMULAS'!$F$5,IF(J58='[3]11 FORMULAS'!$E$6,'[3]11 FORMULAS'!$F$6,"")))</f>
        <v/>
      </c>
      <c r="L58" s="263" t="str">
        <f>+IF(OR(J58='[3]11 FORMULAS'!$P$4,J58='[3]11 FORMULAS'!$P$5),'[3]11 FORMULAS'!$Q$5,IF(J58='[3]11 FORMULAS'!$P$6,'[3]11 FORMULAS'!$Q$6,""))</f>
        <v/>
      </c>
      <c r="M58" s="371"/>
      <c r="N58" s="263" t="str">
        <f t="shared" si="1"/>
        <v/>
      </c>
      <c r="O58" s="374"/>
      <c r="P58" s="374"/>
      <c r="Q58" s="374"/>
      <c r="R58" s="374"/>
      <c r="S58" s="263" t="str">
        <f t="shared" si="8"/>
        <v/>
      </c>
      <c r="T58" s="263">
        <f>IF(L58='[3]11 FORMULAS'!$Q$5,T57-(T57*S58),T57)</f>
        <v>0.36</v>
      </c>
      <c r="U58" s="485">
        <f>IF(L58='[3]11 FORMULAS'!$Q$6,U57-(U57*S58),U57)</f>
        <v>0.6</v>
      </c>
      <c r="V58" s="687"/>
      <c r="W58" s="688"/>
      <c r="AA58" s="320"/>
    </row>
    <row r="59" spans="1:27" x14ac:dyDescent="0.25">
      <c r="A59" s="686"/>
      <c r="B59" s="686"/>
      <c r="C59" s="675"/>
      <c r="D59" s="678"/>
      <c r="E59" s="471">
        <v>5</v>
      </c>
      <c r="F59" s="484"/>
      <c r="G59" s="368"/>
      <c r="H59" s="368"/>
      <c r="I59" s="262" t="str">
        <f t="shared" si="9"/>
        <v xml:space="preserve">  </v>
      </c>
      <c r="J59" s="371"/>
      <c r="K59" s="263" t="str">
        <f>+IF(J59='[3]11 FORMULAS'!$E$4,'[3]11 FORMULAS'!$F$4,IF(J59='[3]11 FORMULAS'!$E$5,'[3]11 FORMULAS'!$F$5,IF(J59='[3]11 FORMULAS'!$E$6,'[3]11 FORMULAS'!$F$6,"")))</f>
        <v/>
      </c>
      <c r="L59" s="263" t="str">
        <f>+IF(OR(J59='[3]11 FORMULAS'!$P$4,J59='[3]11 FORMULAS'!$P$5),'[3]11 FORMULAS'!$Q$5,IF(J59='[3]11 FORMULAS'!$P$6,'[3]11 FORMULAS'!$Q$6,""))</f>
        <v/>
      </c>
      <c r="M59" s="371"/>
      <c r="N59" s="263" t="str">
        <f t="shared" si="1"/>
        <v/>
      </c>
      <c r="O59" s="374"/>
      <c r="P59" s="374"/>
      <c r="Q59" s="374"/>
      <c r="R59" s="374"/>
      <c r="S59" s="263" t="str">
        <f t="shared" si="8"/>
        <v/>
      </c>
      <c r="T59" s="263">
        <f>IF(L59='[3]11 FORMULAS'!$Q$5,T58-(T58*S59),T58)</f>
        <v>0.36</v>
      </c>
      <c r="U59" s="485">
        <f>IF(L59='[3]11 FORMULAS'!$Q$6,U58-(U58*S59),U58)</f>
        <v>0.6</v>
      </c>
      <c r="V59" s="687"/>
      <c r="W59" s="688"/>
      <c r="AA59" s="320"/>
    </row>
    <row r="60" spans="1:27" ht="15.75" thickBot="1" x14ac:dyDescent="0.3">
      <c r="A60" s="673"/>
      <c r="B60" s="673"/>
      <c r="C60" s="676"/>
      <c r="D60" s="679"/>
      <c r="E60" s="264">
        <v>6</v>
      </c>
      <c r="F60" s="486"/>
      <c r="G60" s="369"/>
      <c r="H60" s="369"/>
      <c r="I60" s="265" t="str">
        <f t="shared" si="9"/>
        <v xml:space="preserve">  </v>
      </c>
      <c r="J60" s="372"/>
      <c r="K60" s="266" t="str">
        <f>+IF(J60='[3]11 FORMULAS'!$E$4,'[3]11 FORMULAS'!$F$4,IF(J60='[3]11 FORMULAS'!$E$5,'[3]11 FORMULAS'!$F$5,IF(J60='[3]11 FORMULAS'!$E$6,'[3]11 FORMULAS'!$F$6,"")))</f>
        <v/>
      </c>
      <c r="L60" s="266" t="str">
        <f>+IF(OR(J60='[3]11 FORMULAS'!$P$4,J60='[3]11 FORMULAS'!$P$5),'[3]11 FORMULAS'!$Q$5,IF(J60='[3]11 FORMULAS'!$P$6,'[3]11 FORMULAS'!$Q$6,""))</f>
        <v/>
      </c>
      <c r="M60" s="372"/>
      <c r="N60" s="266" t="str">
        <f t="shared" si="1"/>
        <v/>
      </c>
      <c r="O60" s="375"/>
      <c r="P60" s="375"/>
      <c r="Q60" s="375"/>
      <c r="R60" s="375"/>
      <c r="S60" s="266" t="str">
        <f t="shared" si="8"/>
        <v/>
      </c>
      <c r="T60" s="266">
        <f>IF(L60='[3]11 FORMULAS'!$Q$5,T59-(T59*S60),T59)</f>
        <v>0.36</v>
      </c>
      <c r="U60" s="487">
        <f>IF(L60='[3]11 FORMULAS'!$Q$6,U59-(U59*S60),U59)</f>
        <v>0.6</v>
      </c>
      <c r="V60" s="682"/>
      <c r="W60" s="685"/>
      <c r="Y60" s="267"/>
      <c r="Z60" s="268"/>
      <c r="AA60" s="362"/>
    </row>
    <row r="61" spans="1:27" ht="185.25" x14ac:dyDescent="0.25">
      <c r="A61" s="671" t="str">
        <f>'4 MAPA CALOR INHERENTE'!A16</f>
        <v>R2DE</v>
      </c>
      <c r="B61" s="671" t="str">
        <f>'4 MAPA CALOR INHERENTE'!B16</f>
        <v>Posibilidad de afectación reputacional por sanciones de entes de control debido a falencias en la Calidad de la información  sobre la ejecucion de los proyectos de inversion.</v>
      </c>
      <c r="C61" s="674" cm="1">
        <f t="array" ref="C61">IF(MOD(ROW()-7,6)=0, INDEX('3 PROBABIL E IMPACTO INHERENTE'!$E$7:$E$74, (ROW()-7)/6 + 1), "")</f>
        <v>0.6</v>
      </c>
      <c r="D61" s="677" cm="1">
        <f t="array" ref="D61">IF(MOD(ROW()-7,6)=0, INDEX('3 PROBABIL E IMPACTO INHERENTE'!$M$7:$M$74, (ROW()-7)/6 + 1), "")</f>
        <v>0.6</v>
      </c>
      <c r="E61" s="255">
        <v>1</v>
      </c>
      <c r="F61" s="482" t="s">
        <v>644</v>
      </c>
      <c r="G61" s="367" t="s">
        <v>614</v>
      </c>
      <c r="H61" s="367" t="s">
        <v>645</v>
      </c>
      <c r="I61" s="256" t="str">
        <f>+CONCATENATE(F61," ",G61," ",H61)</f>
        <v xml:space="preserve">El analista de proyecto verifica  trimestralmente  que los gerentes de proyecto validen la  información reportada por la OAP en el sistema SEGPLAN respecto a  la enviada por las gerencias; como evidencia de la ejecución del control se cuenta con el correo electrónico de solicitud de validación remitido por la OAP y/o el correo electrónico de aprobación enviado por el gerente del proyecto de inversión.
En caso de evidenciar inconsistencias en el reporte trimestral de SEGPLAN, la OAP solicitará a través de comunicación oficial el ajuste de la información a la Seceratría Distrital de Planeación. </v>
      </c>
      <c r="J61" s="370" t="s">
        <v>56</v>
      </c>
      <c r="K61" s="257">
        <f>+IF(J61='[3]11 FORMULAS'!$E$4,'[3]11 FORMULAS'!$F$4,IF(J61='[3]11 FORMULAS'!$E$5,'[3]11 FORMULAS'!$F$5,IF(J61='[3]11 FORMULAS'!$E$6,'[3]11 FORMULAS'!$F$6,"")))</f>
        <v>0.25</v>
      </c>
      <c r="L61" s="257" t="str">
        <f>+IF(OR(J61='[3]11 FORMULAS'!$P$4,J61='[3]11 FORMULAS'!$P$5),'[3]11 FORMULAS'!$Q$5,IF(J61='[3]11 FORMULAS'!$P$6,'[3]11 FORMULAS'!$Q$6,""))</f>
        <v>Probabilidad</v>
      </c>
      <c r="M61" s="370" t="s">
        <v>54</v>
      </c>
      <c r="N61" s="257">
        <f t="shared" si="1"/>
        <v>0.15</v>
      </c>
      <c r="O61" s="373" t="s">
        <v>391</v>
      </c>
      <c r="P61" s="373" t="s">
        <v>399</v>
      </c>
      <c r="Q61" s="373" t="s">
        <v>760</v>
      </c>
      <c r="R61" s="373" t="s">
        <v>761</v>
      </c>
      <c r="S61" s="257">
        <f t="shared" si="8"/>
        <v>0.4</v>
      </c>
      <c r="T61" s="257">
        <f>IF(L61='[3]11 FORMULAS'!$Q$5,C61-(C61*S61),C61)</f>
        <v>0.36</v>
      </c>
      <c r="U61" s="483">
        <f>IF(L61='[3]11 FORMULAS'!$Q$6,D61-(D61*S61),D61)</f>
        <v>0.6</v>
      </c>
      <c r="V61" s="680">
        <f>+IF(T66="","",T66)</f>
        <v>0.36</v>
      </c>
      <c r="W61" s="683">
        <f>+IF(U66="","",U66)</f>
        <v>0.6</v>
      </c>
      <c r="Y61" s="267"/>
      <c r="Z61" s="268"/>
      <c r="AA61" s="362"/>
    </row>
    <row r="62" spans="1:27" ht="15" x14ac:dyDescent="0.25">
      <c r="A62" s="672"/>
      <c r="B62" s="672"/>
      <c r="C62" s="675"/>
      <c r="D62" s="678"/>
      <c r="E62" s="261">
        <v>2</v>
      </c>
      <c r="F62" s="484"/>
      <c r="G62" s="368"/>
      <c r="H62" s="368"/>
      <c r="I62" s="262" t="str">
        <f t="shared" si="9"/>
        <v xml:space="preserve">  </v>
      </c>
      <c r="J62" s="371"/>
      <c r="K62" s="263" t="str">
        <f>+IF(J62='[3]11 FORMULAS'!$E$4,'[3]11 FORMULAS'!$F$4,IF(J62='[3]11 FORMULAS'!$E$5,'[3]11 FORMULAS'!$F$5,IF(J62='[3]11 FORMULAS'!$E$6,'[3]11 FORMULAS'!$F$6,"")))</f>
        <v/>
      </c>
      <c r="L62" s="263" t="str">
        <f>+IF(OR(J62='[3]11 FORMULAS'!$P$4,J62='[3]11 FORMULAS'!$P$5),'[3]11 FORMULAS'!$Q$5,IF(J62='[3]11 FORMULAS'!$P$6,'[3]11 FORMULAS'!$Q$6,""))</f>
        <v/>
      </c>
      <c r="M62" s="371"/>
      <c r="N62" s="263" t="str">
        <f t="shared" si="1"/>
        <v/>
      </c>
      <c r="O62" s="374"/>
      <c r="P62" s="374"/>
      <c r="Q62" s="374"/>
      <c r="R62" s="374"/>
      <c r="S62" s="263" t="str">
        <f t="shared" si="8"/>
        <v/>
      </c>
      <c r="T62" s="263">
        <f>IF(L62='[3]11 FORMULAS'!$Q$5,T61-(T61*S62),T61)</f>
        <v>0.36</v>
      </c>
      <c r="U62" s="485">
        <f>IF(L62='[3]11 FORMULAS'!$Q$6,U61-(U61*S62),U61)</f>
        <v>0.6</v>
      </c>
      <c r="V62" s="681"/>
      <c r="W62" s="684"/>
      <c r="Y62" s="267"/>
      <c r="Z62" s="268"/>
      <c r="AA62" s="362"/>
    </row>
    <row r="63" spans="1:27" x14ac:dyDescent="0.25">
      <c r="A63" s="672"/>
      <c r="B63" s="672"/>
      <c r="C63" s="675"/>
      <c r="D63" s="678"/>
      <c r="E63" s="261">
        <v>3</v>
      </c>
      <c r="F63" s="484"/>
      <c r="G63" s="368"/>
      <c r="H63" s="368"/>
      <c r="I63" s="262" t="str">
        <f t="shared" si="9"/>
        <v xml:space="preserve">  </v>
      </c>
      <c r="J63" s="371"/>
      <c r="K63" s="263" t="str">
        <f>+IF(J63='[3]11 FORMULAS'!$E$4,'[3]11 FORMULAS'!$F$4,IF(J63='[3]11 FORMULAS'!$E$5,'[3]11 FORMULAS'!$F$5,IF(J63='[3]11 FORMULAS'!$E$6,'[3]11 FORMULAS'!$F$6,"")))</f>
        <v/>
      </c>
      <c r="L63" s="263" t="str">
        <f>+IF(OR(J63='[3]11 FORMULAS'!$P$4,J63='[3]11 FORMULAS'!$P$5),'[3]11 FORMULAS'!$Q$5,IF(J63='[3]11 FORMULAS'!$P$6,'[3]11 FORMULAS'!$Q$6,""))</f>
        <v/>
      </c>
      <c r="M63" s="371"/>
      <c r="N63" s="263" t="str">
        <f t="shared" si="1"/>
        <v/>
      </c>
      <c r="O63" s="374"/>
      <c r="P63" s="374"/>
      <c r="Q63" s="374"/>
      <c r="R63" s="374"/>
      <c r="S63" s="263" t="str">
        <f t="shared" si="8"/>
        <v/>
      </c>
      <c r="T63" s="263">
        <f>IF(L63='[3]11 FORMULAS'!$Q$5,T62-(T62*S63),T62)</f>
        <v>0.36</v>
      </c>
      <c r="U63" s="485">
        <f>IF(L63='[3]11 FORMULAS'!$Q$6,U62-(U62*S63),U62)</f>
        <v>0.6</v>
      </c>
      <c r="V63" s="681"/>
      <c r="W63" s="684"/>
      <c r="AA63" s="320"/>
    </row>
    <row r="64" spans="1:27" x14ac:dyDescent="0.25">
      <c r="A64" s="686"/>
      <c r="B64" s="686"/>
      <c r="C64" s="675"/>
      <c r="D64" s="678"/>
      <c r="E64" s="471">
        <v>4</v>
      </c>
      <c r="F64" s="484"/>
      <c r="G64" s="368"/>
      <c r="H64" s="368"/>
      <c r="I64" s="262" t="str">
        <f t="shared" si="9"/>
        <v xml:space="preserve">  </v>
      </c>
      <c r="J64" s="371"/>
      <c r="K64" s="263" t="str">
        <f>+IF(J64='[3]11 FORMULAS'!$E$4,'[3]11 FORMULAS'!$F$4,IF(J64='[3]11 FORMULAS'!$E$5,'[3]11 FORMULAS'!$F$5,IF(J64='[3]11 FORMULAS'!$E$6,'[3]11 FORMULAS'!$F$6,"")))</f>
        <v/>
      </c>
      <c r="L64" s="263" t="str">
        <f>+IF(OR(J64='[3]11 FORMULAS'!$P$4,J64='[3]11 FORMULAS'!$P$5),'[3]11 FORMULAS'!$Q$5,IF(J64='[3]11 FORMULAS'!$P$6,'[3]11 FORMULAS'!$Q$6,""))</f>
        <v/>
      </c>
      <c r="M64" s="371"/>
      <c r="N64" s="263" t="str">
        <f t="shared" si="1"/>
        <v/>
      </c>
      <c r="O64" s="374"/>
      <c r="P64" s="374"/>
      <c r="Q64" s="374"/>
      <c r="R64" s="374"/>
      <c r="S64" s="263" t="str">
        <f t="shared" si="8"/>
        <v/>
      </c>
      <c r="T64" s="263">
        <f>IF(L64='[3]11 FORMULAS'!$Q$5,T63-(T63*S64),T63)</f>
        <v>0.36</v>
      </c>
      <c r="U64" s="485">
        <f>IF(L64='[3]11 FORMULAS'!$Q$6,U63-(U63*S64),U63)</f>
        <v>0.6</v>
      </c>
      <c r="V64" s="687"/>
      <c r="W64" s="688"/>
      <c r="AA64" s="320"/>
    </row>
    <row r="65" spans="1:27" x14ac:dyDescent="0.25">
      <c r="A65" s="686"/>
      <c r="B65" s="686"/>
      <c r="C65" s="675"/>
      <c r="D65" s="678"/>
      <c r="E65" s="471">
        <v>5</v>
      </c>
      <c r="F65" s="484"/>
      <c r="G65" s="368"/>
      <c r="H65" s="368"/>
      <c r="I65" s="262" t="str">
        <f t="shared" si="9"/>
        <v xml:space="preserve">  </v>
      </c>
      <c r="J65" s="371"/>
      <c r="K65" s="263" t="str">
        <f>+IF(J65='[3]11 FORMULAS'!$E$4,'[3]11 FORMULAS'!$F$4,IF(J65='[3]11 FORMULAS'!$E$5,'[3]11 FORMULAS'!$F$5,IF(J65='[3]11 FORMULAS'!$E$6,'[3]11 FORMULAS'!$F$6,"")))</f>
        <v/>
      </c>
      <c r="L65" s="263" t="str">
        <f>+IF(OR(J65='[3]11 FORMULAS'!$P$4,J65='[3]11 FORMULAS'!$P$5),'[3]11 FORMULAS'!$Q$5,IF(J65='[3]11 FORMULAS'!$P$6,'[3]11 FORMULAS'!$Q$6,""))</f>
        <v/>
      </c>
      <c r="M65" s="371"/>
      <c r="N65" s="263" t="str">
        <f t="shared" si="1"/>
        <v/>
      </c>
      <c r="O65" s="374"/>
      <c r="P65" s="374"/>
      <c r="Q65" s="374"/>
      <c r="R65" s="374"/>
      <c r="S65" s="263" t="str">
        <f t="shared" si="8"/>
        <v/>
      </c>
      <c r="T65" s="263">
        <f>IF(L65='[3]11 FORMULAS'!$Q$5,T64-(T64*S65),T64)</f>
        <v>0.36</v>
      </c>
      <c r="U65" s="485">
        <f>IF(L65='[3]11 FORMULAS'!$Q$6,U64-(U64*S65),U64)</f>
        <v>0.6</v>
      </c>
      <c r="V65" s="687"/>
      <c r="W65" s="688"/>
      <c r="AA65" s="320"/>
    </row>
    <row r="66" spans="1:27" ht="15.75" thickBot="1" x14ac:dyDescent="0.3">
      <c r="A66" s="673"/>
      <c r="B66" s="673"/>
      <c r="C66" s="676"/>
      <c r="D66" s="679"/>
      <c r="E66" s="264">
        <v>6</v>
      </c>
      <c r="F66" s="486"/>
      <c r="G66" s="369"/>
      <c r="H66" s="369"/>
      <c r="I66" s="265" t="str">
        <f t="shared" si="9"/>
        <v xml:space="preserve">  </v>
      </c>
      <c r="J66" s="372"/>
      <c r="K66" s="266" t="str">
        <f>+IF(J66='[3]11 FORMULAS'!$E$4,'[3]11 FORMULAS'!$F$4,IF(J66='[3]11 FORMULAS'!$E$5,'[3]11 FORMULAS'!$F$5,IF(J66='[3]11 FORMULAS'!$E$6,'[3]11 FORMULAS'!$F$6,"")))</f>
        <v/>
      </c>
      <c r="L66" s="266" t="str">
        <f>+IF(OR(J66='[3]11 FORMULAS'!$P$4,J66='[3]11 FORMULAS'!$P$5),'[3]11 FORMULAS'!$Q$5,IF(J66='[3]11 FORMULAS'!$P$6,'[3]11 FORMULAS'!$Q$6,""))</f>
        <v/>
      </c>
      <c r="M66" s="372"/>
      <c r="N66" s="266" t="str">
        <f t="shared" si="1"/>
        <v/>
      </c>
      <c r="O66" s="375"/>
      <c r="P66" s="375"/>
      <c r="Q66" s="375"/>
      <c r="R66" s="375"/>
      <c r="S66" s="266" t="str">
        <f t="shared" si="8"/>
        <v/>
      </c>
      <c r="T66" s="266">
        <f>IF(L66='[3]11 FORMULAS'!$Q$5,T65-(T65*S66),T65)</f>
        <v>0.36</v>
      </c>
      <c r="U66" s="487">
        <f>IF(L66='[3]11 FORMULAS'!$Q$6,U65-(U65*S66),U65)</f>
        <v>0.6</v>
      </c>
      <c r="V66" s="682"/>
      <c r="W66" s="685"/>
      <c r="Y66" s="267"/>
      <c r="Z66" s="268"/>
      <c r="AA66" s="362"/>
    </row>
    <row r="67" spans="1:27" ht="242.25" x14ac:dyDescent="0.25">
      <c r="A67" s="671" t="str">
        <f>'4 MAPA CALOR INHERENTE'!A17</f>
        <v>R2FI</v>
      </c>
      <c r="B67" s="671" t="str">
        <f>'4 MAPA CALOR INHERENTE'!B17</f>
        <v>Posibilidad de afectación Económica y Reputacional por sanciones de netes de control o hallazgos de auditorias o de la autoridad ambiental debido al incumplimiento de lineamientos normativos ambientales aplicables.</v>
      </c>
      <c r="C67" s="674" cm="1">
        <f t="array" ref="C67">IF(MOD(ROW()-7,6)=0, INDEX('3 PROBABIL E IMPACTO INHERENTE'!$E$7:$E$74, (ROW()-7)/6 + 1), "")</f>
        <v>0.4</v>
      </c>
      <c r="D67" s="677" cm="1">
        <f t="array" ref="D67">IF(MOD(ROW()-7,6)=0, INDEX('3 PROBABIL E IMPACTO INHERENTE'!$M$7:$M$74, (ROW()-7)/6 + 1), "")</f>
        <v>0.8</v>
      </c>
      <c r="E67" s="255">
        <v>1</v>
      </c>
      <c r="F67" s="482" t="s">
        <v>642</v>
      </c>
      <c r="G67" s="367" t="s">
        <v>612</v>
      </c>
      <c r="H67" s="367" t="s">
        <v>646</v>
      </c>
      <c r="I67" s="256" t="str">
        <f t="shared" si="9"/>
        <v>Los referentes ambientales verifican  cada vez que se requiera  y teniendo en cuenta las observaciones formuladas por la Secretaría Distrital de Ambiente, el estado de cumplimiento de los requisitos legales asociados a los programas del PIGA, con énfasis en la gestión integral de residuos. Como evidencia de la ejecución del control se cuenta con el Formato de Seguimiento y Control Ambiental F-FI-1399 debidamente diligenciado y la respectiva lista de asistencia.
En caso de evidenciar falencias en el cumplimiento de los aspectos validados, se remitirá un correo electrónico al área encargada informando la novedad para que tomen las acciones correctivas correspondientes; como evidencia de la desviación se cuenta con el correo electrónico.</v>
      </c>
      <c r="J67" s="370" t="s">
        <v>390</v>
      </c>
      <c r="K67" s="257">
        <f>+IF(J67='[3]11 FORMULAS'!$E$4,'[3]11 FORMULAS'!$F$4,IF(J67='[3]11 FORMULAS'!$E$5,'[3]11 FORMULAS'!$F$5,IF(J67='[3]11 FORMULAS'!$E$6,'[3]11 FORMULAS'!$F$6,"")))</f>
        <v>0.1</v>
      </c>
      <c r="L67" s="257" t="str">
        <f>+IF(OR(J67='[3]11 FORMULAS'!$P$4,J67='[3]11 FORMULAS'!$P$5),'[3]11 FORMULAS'!$Q$5,IF(J67='[3]11 FORMULAS'!$P$6,'[3]11 FORMULAS'!$Q$6,""))</f>
        <v>Impacto</v>
      </c>
      <c r="M67" s="370" t="s">
        <v>54</v>
      </c>
      <c r="N67" s="257">
        <f t="shared" si="1"/>
        <v>0.15</v>
      </c>
      <c r="O67" s="373" t="s">
        <v>391</v>
      </c>
      <c r="P67" s="373" t="s">
        <v>394</v>
      </c>
      <c r="Q67" s="373" t="s">
        <v>760</v>
      </c>
      <c r="R67" s="373" t="s">
        <v>761</v>
      </c>
      <c r="S67" s="257">
        <f t="shared" si="8"/>
        <v>0.25</v>
      </c>
      <c r="T67" s="257">
        <f>IF(L67='[3]11 FORMULAS'!$Q$5,C67-(C67*S67),C67)</f>
        <v>0.4</v>
      </c>
      <c r="U67" s="483">
        <f>IF(L67='[3]11 FORMULAS'!$Q$6,D67-(D67*S67),D67)</f>
        <v>0.60000000000000009</v>
      </c>
      <c r="V67" s="680">
        <f>+IF(T72="","",T72)</f>
        <v>0.11759999999999998</v>
      </c>
      <c r="W67" s="683">
        <f>+IF(U72="","",U72)</f>
        <v>0.60000000000000009</v>
      </c>
      <c r="Y67" s="267"/>
      <c r="Z67" s="268"/>
      <c r="AA67" s="362"/>
    </row>
    <row r="68" spans="1:27" ht="213.75" x14ac:dyDescent="0.25">
      <c r="A68" s="672"/>
      <c r="B68" s="672"/>
      <c r="C68" s="675"/>
      <c r="D68" s="678"/>
      <c r="E68" s="261">
        <v>2</v>
      </c>
      <c r="F68" s="484" t="s">
        <v>643</v>
      </c>
      <c r="G68" s="368" t="s">
        <v>614</v>
      </c>
      <c r="H68" s="368" t="s">
        <v>647</v>
      </c>
      <c r="I68" s="262" t="str">
        <f t="shared" si="9"/>
        <v xml:space="preserve">El profesional designado por la OAP verifica semestralmente el cumplimiento  de los programas de PIGA y de la normatividad ambiental a través de los reportes realizados por las áreas con el objetivo de dar cumplimiento al reporte de los informes y formularios que determine la Secretaría Distrital de Ambiente de acuerdo con la resolución 3179 de 2023; como evidencia de ejecución el control queda el reporte realizado en la herramienta STORM WEB 
En caso de ser necesario dar un alcance a la información reportada (informe o formulario), se procederá a solicitar la retransmisión de la misma ; como evidencia de ejecución el control queda el reporte realizado en la herramienta STORM WEB </v>
      </c>
      <c r="J68" s="371" t="s">
        <v>56</v>
      </c>
      <c r="K68" s="263">
        <f>+IF(J68='[3]11 FORMULAS'!$E$4,'[3]11 FORMULAS'!$F$4,IF(J68='[3]11 FORMULAS'!$E$5,'[3]11 FORMULAS'!$F$5,IF(J68='[3]11 FORMULAS'!$E$6,'[3]11 FORMULAS'!$F$6,"")))</f>
        <v>0.25</v>
      </c>
      <c r="L68" s="263" t="str">
        <f>+IF(OR(J68='[3]11 FORMULAS'!$P$4,J68='[3]11 FORMULAS'!$P$5),'[3]11 FORMULAS'!$Q$5,IF(J68='[3]11 FORMULAS'!$P$6,'[3]11 FORMULAS'!$Q$6,""))</f>
        <v>Probabilidad</v>
      </c>
      <c r="M68" s="371" t="s">
        <v>54</v>
      </c>
      <c r="N68" s="263">
        <f t="shared" si="1"/>
        <v>0.15</v>
      </c>
      <c r="O68" s="374" t="s">
        <v>391</v>
      </c>
      <c r="P68" s="374" t="s">
        <v>401</v>
      </c>
      <c r="Q68" s="374" t="s">
        <v>760</v>
      </c>
      <c r="R68" s="374" t="s">
        <v>761</v>
      </c>
      <c r="S68" s="263">
        <f t="shared" si="8"/>
        <v>0.4</v>
      </c>
      <c r="T68" s="263">
        <f>IF(L68='[3]11 FORMULAS'!$Q$5,T67-(T67*S68),T67)</f>
        <v>0.24</v>
      </c>
      <c r="U68" s="485">
        <f>IF(L68='[3]11 FORMULAS'!$Q$6,U67-(U67*S68),U67)</f>
        <v>0.60000000000000009</v>
      </c>
      <c r="V68" s="681"/>
      <c r="W68" s="684"/>
      <c r="Y68" s="267"/>
      <c r="Z68" s="268"/>
      <c r="AA68" s="362"/>
    </row>
    <row r="69" spans="1:27" ht="213.75" x14ac:dyDescent="0.25">
      <c r="A69" s="672"/>
      <c r="B69" s="672"/>
      <c r="C69" s="675"/>
      <c r="D69" s="678"/>
      <c r="E69" s="261">
        <v>3</v>
      </c>
      <c r="F69" s="484" t="s">
        <v>643</v>
      </c>
      <c r="G69" s="368" t="s">
        <v>614</v>
      </c>
      <c r="H69" s="368" t="s">
        <v>648</v>
      </c>
      <c r="I69" s="262" t="str">
        <f t="shared" si="9"/>
        <v>El profesional designado por la OAP verifica  trimestralmente que se cumpla con el aprovechamiento de residuos acorde a lo establecido en el decreto 400 de 2004, como evidencia de ejecución del control se cuenta con el informe de aprovechamiento de residuos y el radicado de entrega a la UAESP – Unidad administrativa especial de servicios públicos.
En caso de identificar incumplimientos sobre el aprovechamiento de residuos, se procederá a solicitar a la asociación las acciones correctivas, como evidencia se cuenta con el correo electrónico remitido a la asociación, el informe de aprovechamiento de residuos y el radicado de entrega a la UAESP – Unidad administrativa especial de servicios públicos.</v>
      </c>
      <c r="J69" s="371" t="s">
        <v>69</v>
      </c>
      <c r="K69" s="263">
        <f>+IF(J69='[3]11 FORMULAS'!$E$4,'[3]11 FORMULAS'!$F$4,IF(J69='[3]11 FORMULAS'!$E$5,'[3]11 FORMULAS'!$F$5,IF(J69='[3]11 FORMULAS'!$E$6,'[3]11 FORMULAS'!$F$6,"")))</f>
        <v>0.15</v>
      </c>
      <c r="L69" s="263" t="str">
        <f>+IF(OR(J69='[3]11 FORMULAS'!$P$4,J69='[3]11 FORMULAS'!$P$5),'[3]11 FORMULAS'!$Q$5,IF(J69='[3]11 FORMULAS'!$P$6,'[3]11 FORMULAS'!$Q$6,""))</f>
        <v>Probabilidad</v>
      </c>
      <c r="M69" s="371" t="s">
        <v>54</v>
      </c>
      <c r="N69" s="263">
        <f t="shared" si="1"/>
        <v>0.15</v>
      </c>
      <c r="O69" s="374" t="s">
        <v>391</v>
      </c>
      <c r="P69" s="374" t="s">
        <v>399</v>
      </c>
      <c r="Q69" s="374" t="s">
        <v>760</v>
      </c>
      <c r="R69" s="374" t="s">
        <v>761</v>
      </c>
      <c r="S69" s="263">
        <f t="shared" si="8"/>
        <v>0.3</v>
      </c>
      <c r="T69" s="263">
        <f>IF(L69='[3]11 FORMULAS'!$Q$5,T68-(T68*S69),T68)</f>
        <v>0.16799999999999998</v>
      </c>
      <c r="U69" s="485">
        <f>IF(L69='[3]11 FORMULAS'!$Q$6,U68-(U68*S69),U68)</f>
        <v>0.60000000000000009</v>
      </c>
      <c r="V69" s="681"/>
      <c r="W69" s="684"/>
      <c r="AA69" s="320"/>
    </row>
    <row r="70" spans="1:27" ht="156.75" x14ac:dyDescent="0.25">
      <c r="A70" s="686"/>
      <c r="B70" s="686"/>
      <c r="C70" s="675"/>
      <c r="D70" s="678"/>
      <c r="E70" s="471">
        <v>4</v>
      </c>
      <c r="F70" s="484" t="s">
        <v>649</v>
      </c>
      <c r="G70" s="368" t="s">
        <v>614</v>
      </c>
      <c r="H70" s="368" t="s">
        <v>650</v>
      </c>
      <c r="I70" s="262" t="str">
        <f t="shared" si="9"/>
        <v>El profesional designado por la OAP  verifica cuando se requiera  a través de inspecciones  el cumplimiento de las condiciones ambientales para la ejecución de los contratos de mantenimiento de vehículos en cuanto a condiciones locativas y documentales que garanticen el cumplimiento de las obligaciones contractuales de los talleres; como evidencia se cuenta con el acta de reunión.
En caso de identificarse incumplimientos se solicitarán los ajustes y se informará a través de correo la situación identificada al supervisor del contrato.</v>
      </c>
      <c r="J70" s="371" t="s">
        <v>69</v>
      </c>
      <c r="K70" s="263">
        <f>+IF(J70='[3]11 FORMULAS'!$E$4,'[3]11 FORMULAS'!$F$4,IF(J70='[3]11 FORMULAS'!$E$5,'[3]11 FORMULAS'!$F$5,IF(J70='[3]11 FORMULAS'!$E$6,'[3]11 FORMULAS'!$F$6,"")))</f>
        <v>0.15</v>
      </c>
      <c r="L70" s="263" t="str">
        <f>+IF(OR(J70='[3]11 FORMULAS'!$P$4,J70='[3]11 FORMULAS'!$P$5),'[3]11 FORMULAS'!$Q$5,IF(J70='[3]11 FORMULAS'!$P$6,'[3]11 FORMULAS'!$Q$6,""))</f>
        <v>Probabilidad</v>
      </c>
      <c r="M70" s="371" t="s">
        <v>54</v>
      </c>
      <c r="N70" s="263">
        <f t="shared" si="1"/>
        <v>0.15</v>
      </c>
      <c r="O70" s="374" t="s">
        <v>391</v>
      </c>
      <c r="P70" s="374" t="s">
        <v>394</v>
      </c>
      <c r="Q70" s="374" t="s">
        <v>760</v>
      </c>
      <c r="R70" s="374" t="s">
        <v>761</v>
      </c>
      <c r="S70" s="263">
        <f t="shared" si="8"/>
        <v>0.3</v>
      </c>
      <c r="T70" s="263">
        <f>IF(L70='[3]11 FORMULAS'!$Q$5,T69-(T69*S70),T69)</f>
        <v>0.11759999999999998</v>
      </c>
      <c r="U70" s="485">
        <f>IF(L70='[3]11 FORMULAS'!$Q$6,U69-(U69*S70),U69)</f>
        <v>0.60000000000000009</v>
      </c>
      <c r="V70" s="687"/>
      <c r="W70" s="688"/>
      <c r="AA70" s="320"/>
    </row>
    <row r="71" spans="1:27" ht="14.25" customHeight="1" x14ac:dyDescent="0.25">
      <c r="A71" s="686"/>
      <c r="B71" s="686"/>
      <c r="C71" s="675"/>
      <c r="D71" s="678"/>
      <c r="E71" s="471">
        <v>5</v>
      </c>
      <c r="F71" s="484"/>
      <c r="G71" s="368"/>
      <c r="H71" s="368"/>
      <c r="I71" s="262" t="str">
        <f t="shared" si="9"/>
        <v xml:space="preserve">  </v>
      </c>
      <c r="J71" s="371"/>
      <c r="K71" s="263" t="str">
        <f>+IF(J71='[3]11 FORMULAS'!$E$4,'[3]11 FORMULAS'!$F$4,IF(J71='[3]11 FORMULAS'!$E$5,'[3]11 FORMULAS'!$F$5,IF(J71='[3]11 FORMULAS'!$E$6,'[3]11 FORMULAS'!$F$6,"")))</f>
        <v/>
      </c>
      <c r="L71" s="263" t="str">
        <f>+IF(OR(J71='[3]11 FORMULAS'!$P$4,J71='[3]11 FORMULAS'!$P$5),'[3]11 FORMULAS'!$Q$5,IF(J71='[3]11 FORMULAS'!$P$6,'[3]11 FORMULAS'!$Q$6,""))</f>
        <v/>
      </c>
      <c r="M71" s="371"/>
      <c r="N71" s="263" t="str">
        <f t="shared" si="1"/>
        <v/>
      </c>
      <c r="O71" s="374"/>
      <c r="P71" s="374"/>
      <c r="Q71" s="374"/>
      <c r="R71" s="374"/>
      <c r="S71" s="263" t="str">
        <f t="shared" si="8"/>
        <v/>
      </c>
      <c r="T71" s="263">
        <f>IF(L71='[3]11 FORMULAS'!$Q$5,T70-(T70*S71),T70)</f>
        <v>0.11759999999999998</v>
      </c>
      <c r="U71" s="485">
        <f>IF(L71='[3]11 FORMULAS'!$Q$6,U70-(U70*S71),U70)</f>
        <v>0.60000000000000009</v>
      </c>
      <c r="V71" s="687"/>
      <c r="W71" s="688"/>
      <c r="AA71" s="320"/>
    </row>
    <row r="72" spans="1:27" ht="15.75" thickBot="1" x14ac:dyDescent="0.3">
      <c r="A72" s="673"/>
      <c r="B72" s="673"/>
      <c r="C72" s="676"/>
      <c r="D72" s="679"/>
      <c r="E72" s="264">
        <v>6</v>
      </c>
      <c r="F72" s="486"/>
      <c r="G72" s="369"/>
      <c r="H72" s="369"/>
      <c r="I72" s="265" t="str">
        <f t="shared" si="9"/>
        <v xml:space="preserve">  </v>
      </c>
      <c r="J72" s="372"/>
      <c r="K72" s="266" t="str">
        <f>+IF(J72='[3]11 FORMULAS'!$E$4,'[3]11 FORMULAS'!$F$4,IF(J72='[3]11 FORMULAS'!$E$5,'[3]11 FORMULAS'!$F$5,IF(J72='[3]11 FORMULAS'!$E$6,'[3]11 FORMULAS'!$F$6,"")))</f>
        <v/>
      </c>
      <c r="L72" s="266" t="str">
        <f>+IF(OR(J72='[3]11 FORMULAS'!$P$4,J72='[3]11 FORMULAS'!$P$5),'[3]11 FORMULAS'!$Q$5,IF(J72='[3]11 FORMULAS'!$P$6,'[3]11 FORMULAS'!$Q$6,""))</f>
        <v/>
      </c>
      <c r="M72" s="372"/>
      <c r="N72" s="266" t="str">
        <f t="shared" si="1"/>
        <v/>
      </c>
      <c r="O72" s="375"/>
      <c r="P72" s="375"/>
      <c r="Q72" s="375"/>
      <c r="R72" s="375"/>
      <c r="S72" s="266" t="str">
        <f t="shared" si="8"/>
        <v/>
      </c>
      <c r="T72" s="266">
        <f>IF(L72='[3]11 FORMULAS'!$Q$5,T71-(T71*S72),T71)</f>
        <v>0.11759999999999998</v>
      </c>
      <c r="U72" s="487">
        <f>IF(L72='[3]11 FORMULAS'!$Q$6,U71-(U71*S72),U71)</f>
        <v>0.60000000000000009</v>
      </c>
      <c r="V72" s="682"/>
      <c r="W72" s="685"/>
      <c r="Y72" s="267"/>
      <c r="Z72" s="268"/>
      <c r="AA72" s="362"/>
    </row>
    <row r="73" spans="1:27" ht="142.5" x14ac:dyDescent="0.25">
      <c r="A73" s="671" t="str">
        <f>'4 MAPA CALOR INHERENTE'!A18</f>
        <v>R3FI</v>
      </c>
      <c r="B73" s="671" t="str">
        <f>'4 MAPA CALOR INHERENTE'!B18</f>
        <v>Posibilidad de afectación reputacional por queja de un grupo de valor debido a fallas en la implementación del modelo integrado de planeación y gestión MIPG.</v>
      </c>
      <c r="C73" s="674" cm="1">
        <f t="array" ref="C73">IF(MOD(ROW()-7,6)=0, INDEX('3 PROBABIL E IMPACTO INHERENTE'!$E$7:$E$74, (ROW()-7)/6 + 1), "")</f>
        <v>0.6</v>
      </c>
      <c r="D73" s="677" cm="1">
        <f t="array" ref="D73">IF(MOD(ROW()-7,6)=0, INDEX('3 PROBABIL E IMPACTO INHERENTE'!$M$7:$M$74, (ROW()-7)/6 + 1), "")</f>
        <v>0.6</v>
      </c>
      <c r="E73" s="255">
        <v>1</v>
      </c>
      <c r="F73" s="482" t="s">
        <v>651</v>
      </c>
      <c r="G73" s="367" t="s">
        <v>614</v>
      </c>
      <c r="H73" s="367" t="s">
        <v>652</v>
      </c>
      <c r="I73" s="256" t="str">
        <f t="shared" si="9"/>
        <v xml:space="preserve">El profesional asignado de la OAP verifica mensualmente el cumplimiento de las actividades de implementación de las políticas de gestión del Modelo Integrado de Planeación y Gestión definidas a través del monitoreo al  plan de acción de MIPG; como evidencia queda el diligenciamiento del formato F-FI-1388. 
En caso de identificarse desviaciones se enviará correos de alertamiento a las dependencias. </v>
      </c>
      <c r="J73" s="370" t="s">
        <v>69</v>
      </c>
      <c r="K73" s="257">
        <f>+IF(J73='[3]11 FORMULAS'!$E$4,'[3]11 FORMULAS'!$F$4,IF(J73='[3]11 FORMULAS'!$E$5,'[3]11 FORMULAS'!$F$5,IF(J73='[3]11 FORMULAS'!$E$6,'[3]11 FORMULAS'!$F$6,"")))</f>
        <v>0.15</v>
      </c>
      <c r="L73" s="257" t="str">
        <f>+IF(OR(J73='[3]11 FORMULAS'!$P$4,J73='[3]11 FORMULAS'!$P$5),'[3]11 FORMULAS'!$Q$5,IF(J73='[3]11 FORMULAS'!$P$6,'[3]11 FORMULAS'!$Q$6,""))</f>
        <v>Probabilidad</v>
      </c>
      <c r="M73" s="370" t="s">
        <v>54</v>
      </c>
      <c r="N73" s="257">
        <f t="shared" si="1"/>
        <v>0.15</v>
      </c>
      <c r="O73" s="373" t="s">
        <v>391</v>
      </c>
      <c r="P73" s="373" t="s">
        <v>397</v>
      </c>
      <c r="Q73" s="373" t="s">
        <v>760</v>
      </c>
      <c r="R73" s="373" t="s">
        <v>761</v>
      </c>
      <c r="S73" s="257">
        <f t="shared" si="8"/>
        <v>0.3</v>
      </c>
      <c r="T73" s="257">
        <f>IF(L73='[3]11 FORMULAS'!$Q$5,C73-(C73*S73),C73)</f>
        <v>0.42</v>
      </c>
      <c r="U73" s="483">
        <f>IF(L73='[3]11 FORMULAS'!$Q$6,D73-(D73*S73),D73)</f>
        <v>0.6</v>
      </c>
      <c r="V73" s="680">
        <f>+IF(T78="","",T78)</f>
        <v>0.42</v>
      </c>
      <c r="W73" s="683">
        <f>+IF(U78="","",U78)</f>
        <v>0.6</v>
      </c>
      <c r="Y73" s="267"/>
      <c r="Z73" s="268"/>
      <c r="AA73" s="362"/>
    </row>
    <row r="74" spans="1:27" ht="15" x14ac:dyDescent="0.25">
      <c r="A74" s="672"/>
      <c r="B74" s="672"/>
      <c r="C74" s="675"/>
      <c r="D74" s="678"/>
      <c r="E74" s="261">
        <v>2</v>
      </c>
      <c r="F74" s="484"/>
      <c r="G74" s="368"/>
      <c r="H74" s="368"/>
      <c r="I74" s="262" t="str">
        <f t="shared" si="9"/>
        <v xml:space="preserve">  </v>
      </c>
      <c r="J74" s="371"/>
      <c r="K74" s="263" t="str">
        <f>+IF(J74='[3]11 FORMULAS'!$E$4,'[3]11 FORMULAS'!$F$4,IF(J74='[3]11 FORMULAS'!$E$5,'[3]11 FORMULAS'!$F$5,IF(J74='[3]11 FORMULAS'!$E$6,'[3]11 FORMULAS'!$F$6,"")))</f>
        <v/>
      </c>
      <c r="L74" s="263" t="str">
        <f>+IF(OR(J74='[3]11 FORMULAS'!$P$4,J74='[3]11 FORMULAS'!$P$5),'[3]11 FORMULAS'!$Q$5,IF(J74='[3]11 FORMULAS'!$P$6,'[3]11 FORMULAS'!$Q$6,""))</f>
        <v/>
      </c>
      <c r="M74" s="371"/>
      <c r="N74" s="263" t="str">
        <f t="shared" si="1"/>
        <v/>
      </c>
      <c r="O74" s="374"/>
      <c r="P74" s="374"/>
      <c r="Q74" s="374"/>
      <c r="R74" s="374"/>
      <c r="S74" s="263" t="str">
        <f t="shared" si="8"/>
        <v/>
      </c>
      <c r="T74" s="263">
        <f>IF(L74='[3]11 FORMULAS'!$Q$5,T73-(T73*S74),T73)</f>
        <v>0.42</v>
      </c>
      <c r="U74" s="485">
        <f>IF(L74='[3]11 FORMULAS'!$Q$6,U73-(U73*S74),U73)</f>
        <v>0.6</v>
      </c>
      <c r="V74" s="681"/>
      <c r="W74" s="684"/>
      <c r="Y74" s="267"/>
      <c r="Z74" s="268"/>
      <c r="AA74" s="362"/>
    </row>
    <row r="75" spans="1:27" x14ac:dyDescent="0.25">
      <c r="A75" s="672"/>
      <c r="B75" s="672"/>
      <c r="C75" s="675"/>
      <c r="D75" s="678"/>
      <c r="E75" s="261">
        <v>3</v>
      </c>
      <c r="F75" s="484"/>
      <c r="G75" s="368"/>
      <c r="H75" s="368"/>
      <c r="I75" s="262" t="str">
        <f t="shared" si="9"/>
        <v xml:space="preserve">  </v>
      </c>
      <c r="J75" s="371"/>
      <c r="K75" s="263" t="str">
        <f>+IF(J75='[3]11 FORMULAS'!$E$4,'[3]11 FORMULAS'!$F$4,IF(J75='[3]11 FORMULAS'!$E$5,'[3]11 FORMULAS'!$F$5,IF(J75='[3]11 FORMULAS'!$E$6,'[3]11 FORMULAS'!$F$6,"")))</f>
        <v/>
      </c>
      <c r="L75" s="263" t="str">
        <f>+IF(OR(J75='[3]11 FORMULAS'!$P$4,J75='[3]11 FORMULAS'!$P$5),'[3]11 FORMULAS'!$Q$5,IF(J75='[3]11 FORMULAS'!$P$6,'[3]11 FORMULAS'!$Q$6,""))</f>
        <v/>
      </c>
      <c r="M75" s="371"/>
      <c r="N75" s="263" t="str">
        <f t="shared" si="1"/>
        <v/>
      </c>
      <c r="O75" s="374"/>
      <c r="P75" s="374"/>
      <c r="Q75" s="374"/>
      <c r="R75" s="374"/>
      <c r="S75" s="263" t="str">
        <f t="shared" si="8"/>
        <v/>
      </c>
      <c r="T75" s="263">
        <f>IF(L75='[3]11 FORMULAS'!$Q$5,T74-(T74*S75),T74)</f>
        <v>0.42</v>
      </c>
      <c r="U75" s="485">
        <f>IF(L75='[3]11 FORMULAS'!$Q$6,U74-(U74*S75),U74)</f>
        <v>0.6</v>
      </c>
      <c r="V75" s="681"/>
      <c r="W75" s="684"/>
      <c r="AA75" s="320"/>
    </row>
    <row r="76" spans="1:27" x14ac:dyDescent="0.25">
      <c r="A76" s="686"/>
      <c r="B76" s="686"/>
      <c r="C76" s="675"/>
      <c r="D76" s="678"/>
      <c r="E76" s="471">
        <v>4</v>
      </c>
      <c r="F76" s="484"/>
      <c r="G76" s="368"/>
      <c r="H76" s="368"/>
      <c r="I76" s="262" t="str">
        <f t="shared" si="9"/>
        <v xml:space="preserve">  </v>
      </c>
      <c r="J76" s="371"/>
      <c r="K76" s="263" t="str">
        <f>+IF(J76='[3]11 FORMULAS'!$E$4,'[3]11 FORMULAS'!$F$4,IF(J76='[3]11 FORMULAS'!$E$5,'[3]11 FORMULAS'!$F$5,IF(J76='[3]11 FORMULAS'!$E$6,'[3]11 FORMULAS'!$F$6,"")))</f>
        <v/>
      </c>
      <c r="L76" s="263" t="str">
        <f>+IF(OR(J76='[3]11 FORMULAS'!$P$4,J76='[3]11 FORMULAS'!$P$5),'[3]11 FORMULAS'!$Q$5,IF(J76='[3]11 FORMULAS'!$P$6,'[3]11 FORMULAS'!$Q$6,""))</f>
        <v/>
      </c>
      <c r="M76" s="371"/>
      <c r="N76" s="263" t="str">
        <f t="shared" si="1"/>
        <v/>
      </c>
      <c r="O76" s="374"/>
      <c r="P76" s="374"/>
      <c r="Q76" s="374"/>
      <c r="R76" s="374"/>
      <c r="S76" s="263" t="str">
        <f t="shared" si="8"/>
        <v/>
      </c>
      <c r="T76" s="263">
        <f>IF(L76='[3]11 FORMULAS'!$Q$5,T75-(T75*S76),T75)</f>
        <v>0.42</v>
      </c>
      <c r="U76" s="485">
        <f>IF(L76='[3]11 FORMULAS'!$Q$6,U75-(U75*S76),U75)</f>
        <v>0.6</v>
      </c>
      <c r="V76" s="687"/>
      <c r="W76" s="688"/>
      <c r="AA76" s="320"/>
    </row>
    <row r="77" spans="1:27" x14ac:dyDescent="0.25">
      <c r="A77" s="686"/>
      <c r="B77" s="686"/>
      <c r="C77" s="675"/>
      <c r="D77" s="678"/>
      <c r="E77" s="471">
        <v>5</v>
      </c>
      <c r="F77" s="484"/>
      <c r="G77" s="368"/>
      <c r="H77" s="368"/>
      <c r="I77" s="262" t="str">
        <f t="shared" si="9"/>
        <v xml:space="preserve">  </v>
      </c>
      <c r="J77" s="371"/>
      <c r="K77" s="263" t="str">
        <f>+IF(J77='[3]11 FORMULAS'!$E$4,'[3]11 FORMULAS'!$F$4,IF(J77='[3]11 FORMULAS'!$E$5,'[3]11 FORMULAS'!$F$5,IF(J77='[3]11 FORMULAS'!$E$6,'[3]11 FORMULAS'!$F$6,"")))</f>
        <v/>
      </c>
      <c r="L77" s="263" t="str">
        <f>+IF(OR(J77='[3]11 FORMULAS'!$P$4,J77='[3]11 FORMULAS'!$P$5),'[3]11 FORMULAS'!$Q$5,IF(J77='[3]11 FORMULAS'!$P$6,'[3]11 FORMULAS'!$Q$6,""))</f>
        <v/>
      </c>
      <c r="M77" s="371"/>
      <c r="N77" s="263" t="str">
        <f t="shared" si="1"/>
        <v/>
      </c>
      <c r="O77" s="374"/>
      <c r="P77" s="374"/>
      <c r="Q77" s="374"/>
      <c r="R77" s="374"/>
      <c r="S77" s="263" t="str">
        <f t="shared" si="8"/>
        <v/>
      </c>
      <c r="T77" s="263">
        <f>IF(L77='[3]11 FORMULAS'!$Q$5,T76-(T76*S77),T76)</f>
        <v>0.42</v>
      </c>
      <c r="U77" s="485">
        <f>IF(L77='[3]11 FORMULAS'!$Q$6,U76-(U76*S77),U76)</f>
        <v>0.6</v>
      </c>
      <c r="V77" s="687"/>
      <c r="W77" s="688"/>
      <c r="AA77" s="320"/>
    </row>
    <row r="78" spans="1:27" ht="15.75" thickBot="1" x14ac:dyDescent="0.3">
      <c r="A78" s="673"/>
      <c r="B78" s="673"/>
      <c r="C78" s="676"/>
      <c r="D78" s="679"/>
      <c r="E78" s="264">
        <v>6</v>
      </c>
      <c r="F78" s="486"/>
      <c r="G78" s="369"/>
      <c r="H78" s="369"/>
      <c r="I78" s="265" t="str">
        <f t="shared" si="9"/>
        <v xml:space="preserve">  </v>
      </c>
      <c r="J78" s="372"/>
      <c r="K78" s="266" t="str">
        <f>+IF(J78='[3]11 FORMULAS'!$E$4,'[3]11 FORMULAS'!$F$4,IF(J78='[3]11 FORMULAS'!$E$5,'[3]11 FORMULAS'!$F$5,IF(J78='[3]11 FORMULAS'!$E$6,'[3]11 FORMULAS'!$F$6,"")))</f>
        <v/>
      </c>
      <c r="L78" s="266" t="str">
        <f>+IF(OR(J78='[3]11 FORMULAS'!$P$4,J78='[3]11 FORMULAS'!$P$5),'[3]11 FORMULAS'!$Q$5,IF(J78='[3]11 FORMULAS'!$P$6,'[3]11 FORMULAS'!$Q$6,""))</f>
        <v/>
      </c>
      <c r="M78" s="372"/>
      <c r="N78" s="266" t="str">
        <f t="shared" si="1"/>
        <v/>
      </c>
      <c r="O78" s="375"/>
      <c r="P78" s="375"/>
      <c r="Q78" s="375"/>
      <c r="R78" s="375"/>
      <c r="S78" s="266" t="str">
        <f t="shared" si="8"/>
        <v/>
      </c>
      <c r="T78" s="266">
        <f>IF(L78='[3]11 FORMULAS'!$Q$5,T77-(T77*S78),T77)</f>
        <v>0.42</v>
      </c>
      <c r="U78" s="487">
        <f>IF(L78='[3]11 FORMULAS'!$Q$6,U77-(U77*S78),U77)</f>
        <v>0.6</v>
      </c>
      <c r="V78" s="682"/>
      <c r="W78" s="685"/>
      <c r="Y78" s="267"/>
      <c r="Z78" s="268"/>
      <c r="AA78" s="362"/>
    </row>
    <row r="79" spans="1:27" ht="270.75" x14ac:dyDescent="0.25">
      <c r="A79" s="671" t="str">
        <f>'4 MAPA CALOR INHERENTE'!A19</f>
        <v>R1GC</v>
      </c>
      <c r="B79" s="671" t="str">
        <f>'4 MAPA CALOR INHERENTE'!B19</f>
        <v xml:space="preserve">Posibilidad de afectación reputacional por sanciones de entes de control y/o quejas de un grupo de valor  debido a  publicación no autorizada que genere desinformación en la opinión pública	</v>
      </c>
      <c r="C79" s="674" cm="1">
        <f t="array" ref="C79">IF(MOD(ROW()-7,6)=0, INDEX('3 PROBABIL E IMPACTO INHERENTE'!$E$7:$E$74, (ROW()-7)/6 + 1), "")</f>
        <v>0.6</v>
      </c>
      <c r="D79" s="677" cm="1">
        <f t="array" ref="D79">IF(MOD(ROW()-7,6)=0, INDEX('3 PROBABIL E IMPACTO INHERENTE'!$M$7:$M$74, (ROW()-7)/6 + 1), "")</f>
        <v>0.6</v>
      </c>
      <c r="E79" s="255">
        <v>1</v>
      </c>
      <c r="F79" s="482" t="s">
        <v>653</v>
      </c>
      <c r="G79" s="367" t="s">
        <v>654</v>
      </c>
      <c r="H79" s="367" t="s">
        <v>655</v>
      </c>
      <c r="I79" s="256" t="str">
        <f t="shared" si="9"/>
        <v>El/la jefe de la OAC o quien se delegue  verifica   cada vez que se requiera emitir un boletìn o comunicado de prensa  que la informacion este conforme a los lineamientos y directrices institucionales, así como la veracidad, pertinencia y coherencia del contenido.  Como evidencia de la revisión y autorización de la información a publicar se suministra la certificación de verificacion emitida por el/la Jefe de la OAC o a quien designe. De igual forma, se adjunta matriz con los comunicados de prensa, fecha, temática e hipervinculo con el detalle de cada uno. 
Si se publican contenidos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J79" s="370" t="s">
        <v>56</v>
      </c>
      <c r="K79" s="257">
        <f>+IF(J79='[3]11 FORMULAS'!$E$4,'[3]11 FORMULAS'!$F$4,IF(J79='[3]11 FORMULAS'!$E$5,'[3]11 FORMULAS'!$F$5,IF(J79='[3]11 FORMULAS'!$E$6,'[3]11 FORMULAS'!$F$6,"")))</f>
        <v>0.25</v>
      </c>
      <c r="L79" s="257" t="str">
        <f>+IF(OR(J79='[3]11 FORMULAS'!$P$4,J79='[3]11 FORMULAS'!$P$5),'[3]11 FORMULAS'!$Q$5,IF(J79='[3]11 FORMULAS'!$P$6,'[3]11 FORMULAS'!$Q$6,""))</f>
        <v>Probabilidad</v>
      </c>
      <c r="M79" s="370" t="s">
        <v>54</v>
      </c>
      <c r="N79" s="257">
        <f t="shared" si="1"/>
        <v>0.15</v>
      </c>
      <c r="O79" s="373" t="s">
        <v>391</v>
      </c>
      <c r="P79" s="373" t="s">
        <v>394</v>
      </c>
      <c r="Q79" s="373" t="s">
        <v>760</v>
      </c>
      <c r="R79" s="373" t="s">
        <v>761</v>
      </c>
      <c r="S79" s="257">
        <f t="shared" si="8"/>
        <v>0.4</v>
      </c>
      <c r="T79" s="257">
        <f>IF(L79='[3]11 FORMULAS'!$Q$5,C79-(C79*S79),C79)</f>
        <v>0.36</v>
      </c>
      <c r="U79" s="483">
        <f>IF(L79='[3]11 FORMULAS'!$Q$6,D79-(D79*S79),D79)</f>
        <v>0.6</v>
      </c>
      <c r="V79" s="680">
        <f>+IF(T84="","",T84)</f>
        <v>7.7759999999999996E-2</v>
      </c>
      <c r="W79" s="683">
        <f>+IF(U84="","",U84)</f>
        <v>0.6</v>
      </c>
      <c r="Y79" s="267"/>
      <c r="Z79" s="268"/>
      <c r="AA79" s="362"/>
    </row>
    <row r="80" spans="1:27" ht="285" x14ac:dyDescent="0.25">
      <c r="A80" s="672"/>
      <c r="B80" s="672"/>
      <c r="C80" s="675"/>
      <c r="D80" s="678"/>
      <c r="E80" s="261">
        <v>2</v>
      </c>
      <c r="F80" s="484" t="s">
        <v>653</v>
      </c>
      <c r="G80" s="368" t="s">
        <v>654</v>
      </c>
      <c r="H80" s="368" t="s">
        <v>656</v>
      </c>
      <c r="I80" s="262" t="str">
        <f t="shared" si="9"/>
        <v>El/la jefe de la OAC o quien se delegue  verifica  diariamente  la conformidad, veracidad, pertinencia y coherencia del contenido a publicar en las redes sociales, luego de que el Comunity Manager con base en la información redactada por el equipo de periodistas consolida el contenido a divulgar en las RRSS (Redes Sociales). Para la información que sea coyuntural se pide la autorización del Jefe de la OAC y /o el Secretario de la SSCJ. Como evidencia de las publicaciones en redes sociales se adjunta el certificado de las revisiones de las publicaciones en RRSS emitida por el/la Jefe de la OAC y el reporte de redes sociales. 
Si se publican contenidos en RRSS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J80" s="371" t="s">
        <v>56</v>
      </c>
      <c r="K80" s="263">
        <f>+IF(J80='[3]11 FORMULAS'!$E$4,'[3]11 FORMULAS'!$F$4,IF(J80='[3]11 FORMULAS'!$E$5,'[3]11 FORMULAS'!$F$5,IF(J80='[3]11 FORMULAS'!$E$6,'[3]11 FORMULAS'!$F$6,"")))</f>
        <v>0.25</v>
      </c>
      <c r="L80" s="263" t="str">
        <f>+IF(OR(J80='[3]11 FORMULAS'!$P$4,J80='[3]11 FORMULAS'!$P$5),'[3]11 FORMULAS'!$Q$5,IF(J80='[3]11 FORMULAS'!$P$6,'[3]11 FORMULAS'!$Q$6,""))</f>
        <v>Probabilidad</v>
      </c>
      <c r="M80" s="371" t="s">
        <v>54</v>
      </c>
      <c r="N80" s="263">
        <f t="shared" si="1"/>
        <v>0.15</v>
      </c>
      <c r="O80" s="374" t="s">
        <v>391</v>
      </c>
      <c r="P80" s="374" t="s">
        <v>395</v>
      </c>
      <c r="Q80" s="374" t="s">
        <v>760</v>
      </c>
      <c r="R80" s="374" t="s">
        <v>761</v>
      </c>
      <c r="S80" s="263">
        <f t="shared" si="8"/>
        <v>0.4</v>
      </c>
      <c r="T80" s="263">
        <f>IF(L80='[3]11 FORMULAS'!$Q$5,T79-(T79*S80),T79)</f>
        <v>0.216</v>
      </c>
      <c r="U80" s="485">
        <f>IF(L80='[3]11 FORMULAS'!$Q$6,U79-(U79*S80),U79)</f>
        <v>0.6</v>
      </c>
      <c r="V80" s="681"/>
      <c r="W80" s="684"/>
      <c r="Y80" s="267"/>
      <c r="Z80" s="268"/>
      <c r="AA80" s="362"/>
    </row>
    <row r="81" spans="1:27" ht="256.5" x14ac:dyDescent="0.25">
      <c r="A81" s="672"/>
      <c r="B81" s="672"/>
      <c r="C81" s="675"/>
      <c r="D81" s="678"/>
      <c r="E81" s="261">
        <v>3</v>
      </c>
      <c r="F81" s="484" t="s">
        <v>653</v>
      </c>
      <c r="G81" s="368" t="s">
        <v>654</v>
      </c>
      <c r="H81" s="368" t="s">
        <v>657</v>
      </c>
      <c r="I81" s="262" t="str">
        <f t="shared" si="9"/>
        <v>El/la jefe de la OAC o quien se delegue  verifica    cada vez que se requiera  publicar contenido en la seccion noticias de la pagina web de la entidad que este cumpla con los criterios de veracidad, pertinencia y  principios institucionales.
Como evidencia se encuentra la certificación de publicaciòn del contenido (banners, noticias, archivos multimedia y/o de videos) y un resumen con el enlace, fecha y temática de cada una de las publicaciones. 
Si se publican contenidos en en la sección niticias de la pagina web de la entidad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J81" s="371" t="s">
        <v>56</v>
      </c>
      <c r="K81" s="263">
        <f>+IF(J81='[3]11 FORMULAS'!$E$4,'[3]11 FORMULAS'!$F$4,IF(J81='[3]11 FORMULAS'!$E$5,'[3]11 FORMULAS'!$F$5,IF(J81='[3]11 FORMULAS'!$E$6,'[3]11 FORMULAS'!$F$6,"")))</f>
        <v>0.25</v>
      </c>
      <c r="L81" s="263" t="str">
        <f>+IF(OR(J81='[3]11 FORMULAS'!$P$4,J81='[3]11 FORMULAS'!$P$5),'[3]11 FORMULAS'!$Q$5,IF(J81='[3]11 FORMULAS'!$P$6,'[3]11 FORMULAS'!$Q$6,""))</f>
        <v>Probabilidad</v>
      </c>
      <c r="M81" s="371" t="s">
        <v>54</v>
      </c>
      <c r="N81" s="263">
        <f t="shared" si="1"/>
        <v>0.15</v>
      </c>
      <c r="O81" s="374" t="s">
        <v>391</v>
      </c>
      <c r="P81" s="374" t="s">
        <v>394</v>
      </c>
      <c r="Q81" s="374" t="s">
        <v>760</v>
      </c>
      <c r="R81" s="374" t="s">
        <v>761</v>
      </c>
      <c r="S81" s="263">
        <f t="shared" si="8"/>
        <v>0.4</v>
      </c>
      <c r="T81" s="263">
        <f>IF(L81='[3]11 FORMULAS'!$Q$5,T80-(T80*S81),T80)</f>
        <v>0.12959999999999999</v>
      </c>
      <c r="U81" s="485">
        <f>IF(L81='[3]11 FORMULAS'!$Q$6,U80-(U80*S81),U80)</f>
        <v>0.6</v>
      </c>
      <c r="V81" s="681"/>
      <c r="W81" s="684"/>
      <c r="AA81" s="320"/>
    </row>
    <row r="82" spans="1:27" ht="185.25" x14ac:dyDescent="0.25">
      <c r="A82" s="686"/>
      <c r="B82" s="686"/>
      <c r="C82" s="675"/>
      <c r="D82" s="678"/>
      <c r="E82" s="471">
        <v>4</v>
      </c>
      <c r="F82" s="484" t="s">
        <v>658</v>
      </c>
      <c r="G82" s="368" t="s">
        <v>659</v>
      </c>
      <c r="H82" s="368" t="s">
        <v>660</v>
      </c>
      <c r="I82" s="262" t="str">
        <f t="shared" si="9"/>
        <v>Los periodistas verifican cada vez que se solicite un tramite de comunicación interna que la solicitud este aprobada por el lider del proceso y/o dependencia con el objetivo de evitar la emisión de piezas o contenidos no pertinentes; como evidencia de ejecución del control se adjunta muestra de correos electrónicos con la trazabilidad de aprobación por parte del lider del del proceso o dependencia y los formatos de solicitud y los productos entregados.
En caso de que la solicitud no venga con la trazabilidad de la aprobación, esta no será tramitada y se notificará al solicitante por correo electrónico, ecomo evidencia se adjunta una muestra de correos con la notificación.</v>
      </c>
      <c r="J82" s="371" t="s">
        <v>56</v>
      </c>
      <c r="K82" s="263">
        <f>+IF(J82='[3]11 FORMULAS'!$E$4,'[3]11 FORMULAS'!$F$4,IF(J82='[3]11 FORMULAS'!$E$5,'[3]11 FORMULAS'!$F$5,IF(J82='[3]11 FORMULAS'!$E$6,'[3]11 FORMULAS'!$F$6,"")))</f>
        <v>0.25</v>
      </c>
      <c r="L82" s="263" t="str">
        <f>+IF(OR(J82='[3]11 FORMULAS'!$P$4,J82='[3]11 FORMULAS'!$P$5),'[3]11 FORMULAS'!$Q$5,IF(J82='[3]11 FORMULAS'!$P$6,'[3]11 FORMULAS'!$Q$6,""))</f>
        <v>Probabilidad</v>
      </c>
      <c r="M82" s="371" t="s">
        <v>54</v>
      </c>
      <c r="N82" s="263">
        <f t="shared" si="1"/>
        <v>0.15</v>
      </c>
      <c r="O82" s="374" t="s">
        <v>391</v>
      </c>
      <c r="P82" s="374" t="s">
        <v>394</v>
      </c>
      <c r="Q82" s="374" t="s">
        <v>760</v>
      </c>
      <c r="R82" s="374" t="s">
        <v>761</v>
      </c>
      <c r="S82" s="263">
        <f t="shared" si="8"/>
        <v>0.4</v>
      </c>
      <c r="T82" s="263">
        <f>IF(L82='[3]11 FORMULAS'!$Q$5,T81-(T81*S82),T81)</f>
        <v>7.7759999999999996E-2</v>
      </c>
      <c r="U82" s="485">
        <f>IF(L82='[3]11 FORMULAS'!$Q$6,U81-(U81*S82),U81)</f>
        <v>0.6</v>
      </c>
      <c r="V82" s="687"/>
      <c r="W82" s="688"/>
      <c r="AA82" s="320"/>
    </row>
    <row r="83" spans="1:27" x14ac:dyDescent="0.25">
      <c r="A83" s="686"/>
      <c r="B83" s="686"/>
      <c r="C83" s="675"/>
      <c r="D83" s="678"/>
      <c r="E83" s="471">
        <v>5</v>
      </c>
      <c r="F83" s="484"/>
      <c r="G83" s="368"/>
      <c r="H83" s="368"/>
      <c r="I83" s="262" t="str">
        <f t="shared" si="9"/>
        <v xml:space="preserve">  </v>
      </c>
      <c r="J83" s="371"/>
      <c r="K83" s="263" t="str">
        <f>+IF(J83='[3]11 FORMULAS'!$E$4,'[3]11 FORMULAS'!$F$4,IF(J83='[3]11 FORMULAS'!$E$5,'[3]11 FORMULAS'!$F$5,IF(J83='[3]11 FORMULAS'!$E$6,'[3]11 FORMULAS'!$F$6,"")))</f>
        <v/>
      </c>
      <c r="L83" s="263" t="str">
        <f>+IF(OR(J83='[3]11 FORMULAS'!$P$4,J83='[3]11 FORMULAS'!$P$5),'[3]11 FORMULAS'!$Q$5,IF(J83='[3]11 FORMULAS'!$P$6,'[3]11 FORMULAS'!$Q$6,""))</f>
        <v/>
      </c>
      <c r="M83" s="371"/>
      <c r="N83" s="263" t="str">
        <f t="shared" si="1"/>
        <v/>
      </c>
      <c r="O83" s="374"/>
      <c r="P83" s="374"/>
      <c r="Q83" s="374"/>
      <c r="R83" s="374"/>
      <c r="S83" s="263" t="str">
        <f t="shared" si="8"/>
        <v/>
      </c>
      <c r="T83" s="263">
        <f>IF(L83='[3]11 FORMULAS'!$Q$5,T82-(T82*S83),T82)</f>
        <v>7.7759999999999996E-2</v>
      </c>
      <c r="U83" s="485">
        <f>IF(L83='[3]11 FORMULAS'!$Q$6,U82-(U82*S83),U82)</f>
        <v>0.6</v>
      </c>
      <c r="V83" s="687"/>
      <c r="W83" s="688"/>
      <c r="AA83" s="320"/>
    </row>
    <row r="84" spans="1:27" ht="15.75" thickBot="1" x14ac:dyDescent="0.3">
      <c r="A84" s="673"/>
      <c r="B84" s="673"/>
      <c r="C84" s="676"/>
      <c r="D84" s="679"/>
      <c r="E84" s="264">
        <v>6</v>
      </c>
      <c r="F84" s="486"/>
      <c r="G84" s="369"/>
      <c r="H84" s="369"/>
      <c r="I84" s="265" t="str">
        <f t="shared" si="9"/>
        <v xml:space="preserve">  </v>
      </c>
      <c r="J84" s="372"/>
      <c r="K84" s="266" t="str">
        <f>+IF(J84='[3]11 FORMULAS'!$E$4,'[3]11 FORMULAS'!$F$4,IF(J84='[3]11 FORMULAS'!$E$5,'[3]11 FORMULAS'!$F$5,IF(J84='[3]11 FORMULAS'!$E$6,'[3]11 FORMULAS'!$F$6,"")))</f>
        <v/>
      </c>
      <c r="L84" s="266" t="str">
        <f>+IF(OR(J84='[3]11 FORMULAS'!$P$4,J84='[3]11 FORMULAS'!$P$5),'[3]11 FORMULAS'!$Q$5,IF(J84='[3]11 FORMULAS'!$P$6,'[3]11 FORMULAS'!$Q$6,""))</f>
        <v/>
      </c>
      <c r="M84" s="372"/>
      <c r="N84" s="266" t="str">
        <f t="shared" si="1"/>
        <v/>
      </c>
      <c r="O84" s="375"/>
      <c r="P84" s="375"/>
      <c r="Q84" s="375"/>
      <c r="R84" s="375"/>
      <c r="S84" s="266" t="str">
        <f t="shared" si="8"/>
        <v/>
      </c>
      <c r="T84" s="266">
        <f>IF(L84='[3]11 FORMULAS'!$Q$5,T83-(T83*S84),T83)</f>
        <v>7.7759999999999996E-2</v>
      </c>
      <c r="U84" s="487">
        <f>IF(L84='[3]11 FORMULAS'!$Q$6,U83-(U83*S84),U83)</f>
        <v>0.6</v>
      </c>
      <c r="V84" s="682"/>
      <c r="W84" s="685"/>
      <c r="Y84" s="267"/>
      <c r="Z84" s="268"/>
      <c r="AA84" s="362"/>
    </row>
    <row r="85" spans="1:27" ht="171" x14ac:dyDescent="0.25">
      <c r="A85" s="671" t="str">
        <f>'4 MAPA CALOR INHERENTE'!A20</f>
        <v>R1GE</v>
      </c>
      <c r="B85" s="671" t="str">
        <f>'4 MAPA CALOR INHERENTE'!B20</f>
        <v>Posibilidad de afectación reputacional y económica por sanciones o multas de entes de control. 
o por demandas, tutelas, derechos de petición debido a la falla total o parcial en el servicio de atención de la línea de Seguridad y Emergencias 123.</v>
      </c>
      <c r="C85" s="674" cm="1">
        <f t="array" ref="C85">IF(MOD(ROW()-7,6)=0, INDEX('3 PROBABIL E IMPACTO INHERENTE'!$E$7:$E$74, (ROW()-7)/6 + 1), "")</f>
        <v>0.6</v>
      </c>
      <c r="D85" s="677" cm="1">
        <f t="array" ref="D85">IF(MOD(ROW()-7,6)=0, INDEX('3 PROBABIL E IMPACTO INHERENTE'!$M$7:$M$74, (ROW()-7)/6 + 1), "")</f>
        <v>0.8</v>
      </c>
      <c r="E85" s="255">
        <v>1</v>
      </c>
      <c r="F85" s="482" t="s">
        <v>661</v>
      </c>
      <c r="G85" s="367" t="s">
        <v>662</v>
      </c>
      <c r="H85" s="367" t="s">
        <v>663</v>
      </c>
      <c r="I85" s="256" t="str">
        <f t="shared" si="9"/>
        <v>El jefe del C4    delega    al operador tecnológico la implementación y uso de soluciones integrales redundantes y alta disponibilidad, a datacenter principales y alternos para prevenir y atender las fallas en la plataforma tecnológica. Estas actividades se registran en informes de gestión de operador tecnológico recibidos de forma mensual evidenciando la operación de la  plataforma tecnológica controlada por ANS, que en caso de estar por debajo de umbral se penaliza económicamente. Evidencia corresponde al Informe de Operador tecnológico. El cargue de las evidencias se hará trimestralmente.</v>
      </c>
      <c r="J85" s="370" t="s">
        <v>56</v>
      </c>
      <c r="K85" s="257">
        <f>+IF(J85='[3]11 FORMULAS'!$E$4,'[3]11 FORMULAS'!$F$4,IF(J85='[3]11 FORMULAS'!$E$5,'[3]11 FORMULAS'!$F$5,IF(J85='[3]11 FORMULAS'!$E$6,'[3]11 FORMULAS'!$F$6,"")))</f>
        <v>0.25</v>
      </c>
      <c r="L85" s="257" t="str">
        <f>+IF(OR(J85='[3]11 FORMULAS'!$P$4,J85='[3]11 FORMULAS'!$P$5),'[3]11 FORMULAS'!$Q$5,IF(J85='[3]11 FORMULAS'!$P$6,'[3]11 FORMULAS'!$Q$6,""))</f>
        <v>Probabilidad</v>
      </c>
      <c r="M85" s="370" t="s">
        <v>54</v>
      </c>
      <c r="N85" s="257">
        <f t="shared" si="1"/>
        <v>0.15</v>
      </c>
      <c r="O85" s="373" t="s">
        <v>391</v>
      </c>
      <c r="P85" s="373" t="s">
        <v>762</v>
      </c>
      <c r="Q85" s="373" t="s">
        <v>760</v>
      </c>
      <c r="R85" s="373" t="s">
        <v>763</v>
      </c>
      <c r="S85" s="257">
        <f t="shared" si="8"/>
        <v>0.4</v>
      </c>
      <c r="T85" s="257">
        <f>IF(L85='[3]11 FORMULAS'!$Q$5,C85-(C85*S85),C85)</f>
        <v>0.36</v>
      </c>
      <c r="U85" s="483">
        <f>IF(L85='[3]11 FORMULAS'!$Q$6,D85-(D85*S85),D85)</f>
        <v>0.8</v>
      </c>
      <c r="V85" s="680">
        <f>+IF(T90="","",T90)</f>
        <v>0.252</v>
      </c>
      <c r="W85" s="683">
        <f>+IF(U90="","",U90)</f>
        <v>0.8</v>
      </c>
      <c r="Y85" s="267"/>
      <c r="Z85" s="268"/>
      <c r="AA85" s="362"/>
    </row>
    <row r="86" spans="1:27" ht="171" x14ac:dyDescent="0.25">
      <c r="A86" s="672"/>
      <c r="B86" s="672"/>
      <c r="C86" s="675"/>
      <c r="D86" s="678"/>
      <c r="E86" s="261">
        <v>2</v>
      </c>
      <c r="F86" s="484" t="s">
        <v>661</v>
      </c>
      <c r="G86" s="368" t="s">
        <v>623</v>
      </c>
      <c r="H86" s="368" t="s">
        <v>664</v>
      </c>
      <c r="I86" s="262" t="str">
        <f t="shared" si="9"/>
        <v xml:space="preserve">El jefe del C4    realiza    seguimiento semanalmente a la disponibilidad de potencia eléctrica (UPS´s) en la SUR (Sala Unificada de Recepción) y en el CAD (Centro Automático de Despacho) mediante la revisión de los informes, alertas o estados actuales generados por el software de comunicación de la UPS. Para ello los responsables del seguimiento a UPS´s deberán notificar al Jefe del C4 las novedades en los reportes incluyendo los mantenimientos preventivos o correctivos en caso de que se presenten. Como evidencia se compartirán los reportes generados. El cargue de las evidencias se realizara trimestralmente. </v>
      </c>
      <c r="J86" s="371" t="s">
        <v>69</v>
      </c>
      <c r="K86" s="263">
        <f>+IF(J86='[3]11 FORMULAS'!$E$4,'[3]11 FORMULAS'!$F$4,IF(J86='[3]11 FORMULAS'!$E$5,'[3]11 FORMULAS'!$F$5,IF(J86='[3]11 FORMULAS'!$E$6,'[3]11 FORMULAS'!$F$6,"")))</f>
        <v>0.15</v>
      </c>
      <c r="L86" s="263" t="str">
        <f>+IF(OR(J86='[3]11 FORMULAS'!$P$4,J86='[3]11 FORMULAS'!$P$5),'[3]11 FORMULAS'!$Q$5,IF(J86='[3]11 FORMULAS'!$P$6,'[3]11 FORMULAS'!$Q$6,""))</f>
        <v>Probabilidad</v>
      </c>
      <c r="M86" s="371" t="s">
        <v>54</v>
      </c>
      <c r="N86" s="263">
        <f t="shared" si="1"/>
        <v>0.15</v>
      </c>
      <c r="O86" s="374" t="s">
        <v>391</v>
      </c>
      <c r="P86" s="374" t="s">
        <v>396</v>
      </c>
      <c r="Q86" s="374" t="s">
        <v>760</v>
      </c>
      <c r="R86" s="374" t="s">
        <v>761</v>
      </c>
      <c r="S86" s="263">
        <f t="shared" si="8"/>
        <v>0.3</v>
      </c>
      <c r="T86" s="263">
        <f>IF(L86='[3]11 FORMULAS'!$Q$5,T85-(T85*S86),T85)</f>
        <v>0.252</v>
      </c>
      <c r="U86" s="485">
        <f>IF(L86='[3]11 FORMULAS'!$Q$6,U85-(U85*S86),U85)</f>
        <v>0.8</v>
      </c>
      <c r="V86" s="681"/>
      <c r="W86" s="684"/>
      <c r="Y86" s="267"/>
      <c r="Z86" s="268"/>
      <c r="AA86" s="362"/>
    </row>
    <row r="87" spans="1:27" ht="14.25" customHeight="1" x14ac:dyDescent="0.25">
      <c r="A87" s="672"/>
      <c r="B87" s="672"/>
      <c r="C87" s="675"/>
      <c r="D87" s="678"/>
      <c r="E87" s="261">
        <v>3</v>
      </c>
      <c r="F87" s="484"/>
      <c r="G87" s="368"/>
      <c r="H87" s="368"/>
      <c r="I87" s="262" t="str">
        <f t="shared" si="9"/>
        <v xml:space="preserve">  </v>
      </c>
      <c r="J87" s="371"/>
      <c r="K87" s="263" t="str">
        <f>+IF(J87='[3]11 FORMULAS'!$E$4,'[3]11 FORMULAS'!$F$4,IF(J87='[3]11 FORMULAS'!$E$5,'[3]11 FORMULAS'!$F$5,IF(J87='[3]11 FORMULAS'!$E$6,'[3]11 FORMULAS'!$F$6,"")))</f>
        <v/>
      </c>
      <c r="L87" s="263" t="str">
        <f>+IF(OR(J87='[3]11 FORMULAS'!$P$4,J87='[3]11 FORMULAS'!$P$5),'[3]11 FORMULAS'!$Q$5,IF(J87='[3]11 FORMULAS'!$P$6,'[3]11 FORMULAS'!$Q$6,""))</f>
        <v/>
      </c>
      <c r="M87" s="371"/>
      <c r="N87" s="263" t="str">
        <f t="shared" si="1"/>
        <v/>
      </c>
      <c r="O87" s="374"/>
      <c r="P87" s="374"/>
      <c r="Q87" s="374"/>
      <c r="R87" s="374"/>
      <c r="S87" s="263" t="str">
        <f t="shared" si="8"/>
        <v/>
      </c>
      <c r="T87" s="263">
        <f>IF(L87='[3]11 FORMULAS'!$Q$5,T86-(T86*S87),T86)</f>
        <v>0.252</v>
      </c>
      <c r="U87" s="485">
        <f>IF(L87='[3]11 FORMULAS'!$Q$6,U86-(U86*S87),U86)</f>
        <v>0.8</v>
      </c>
      <c r="V87" s="681"/>
      <c r="W87" s="684"/>
      <c r="AA87" s="320"/>
    </row>
    <row r="88" spans="1:27" ht="14.25" customHeight="1" x14ac:dyDescent="0.25">
      <c r="A88" s="686"/>
      <c r="B88" s="686"/>
      <c r="C88" s="675"/>
      <c r="D88" s="678"/>
      <c r="E88" s="471">
        <v>4</v>
      </c>
      <c r="F88" s="484"/>
      <c r="G88" s="368"/>
      <c r="H88" s="368"/>
      <c r="I88" s="262" t="str">
        <f t="shared" si="9"/>
        <v xml:space="preserve">  </v>
      </c>
      <c r="J88" s="371"/>
      <c r="K88" s="263" t="str">
        <f>+IF(J88='[3]11 FORMULAS'!$E$4,'[3]11 FORMULAS'!$F$4,IF(J88='[3]11 FORMULAS'!$E$5,'[3]11 FORMULAS'!$F$5,IF(J88='[3]11 FORMULAS'!$E$6,'[3]11 FORMULAS'!$F$6,"")))</f>
        <v/>
      </c>
      <c r="L88" s="263" t="str">
        <f>+IF(OR(J88='[3]11 FORMULAS'!$P$4,J88='[3]11 FORMULAS'!$P$5),'[3]11 FORMULAS'!$Q$5,IF(J88='[3]11 FORMULAS'!$P$6,'[3]11 FORMULAS'!$Q$6,""))</f>
        <v/>
      </c>
      <c r="M88" s="371"/>
      <c r="N88" s="263" t="str">
        <f t="shared" si="1"/>
        <v/>
      </c>
      <c r="O88" s="374"/>
      <c r="P88" s="374"/>
      <c r="Q88" s="374"/>
      <c r="R88" s="374"/>
      <c r="S88" s="263" t="str">
        <f t="shared" si="8"/>
        <v/>
      </c>
      <c r="T88" s="263">
        <f>IF(L88='[3]11 FORMULAS'!$Q$5,T87-(T87*S88),T87)</f>
        <v>0.252</v>
      </c>
      <c r="U88" s="485">
        <f>IF(L88='[3]11 FORMULAS'!$Q$6,U87-(U87*S88),U87)</f>
        <v>0.8</v>
      </c>
      <c r="V88" s="687"/>
      <c r="W88" s="688"/>
      <c r="AA88" s="320"/>
    </row>
    <row r="89" spans="1:27" ht="14.25" customHeight="1" x14ac:dyDescent="0.25">
      <c r="A89" s="686"/>
      <c r="B89" s="686"/>
      <c r="C89" s="675"/>
      <c r="D89" s="678"/>
      <c r="E89" s="471">
        <v>5</v>
      </c>
      <c r="F89" s="484"/>
      <c r="G89" s="368"/>
      <c r="H89" s="368"/>
      <c r="I89" s="262" t="str">
        <f t="shared" si="9"/>
        <v xml:space="preserve">  </v>
      </c>
      <c r="J89" s="371"/>
      <c r="K89" s="263" t="str">
        <f>+IF(J89='[3]11 FORMULAS'!$E$4,'[3]11 FORMULAS'!$F$4,IF(J89='[3]11 FORMULAS'!$E$5,'[3]11 FORMULAS'!$F$5,IF(J89='[3]11 FORMULAS'!$E$6,'[3]11 FORMULAS'!$F$6,"")))</f>
        <v/>
      </c>
      <c r="L89" s="263" t="str">
        <f>+IF(OR(J89='[3]11 FORMULAS'!$P$4,J89='[3]11 FORMULAS'!$P$5),'[3]11 FORMULAS'!$Q$5,IF(J89='[3]11 FORMULAS'!$P$6,'[3]11 FORMULAS'!$Q$6,""))</f>
        <v/>
      </c>
      <c r="M89" s="371"/>
      <c r="N89" s="263" t="str">
        <f t="shared" si="1"/>
        <v/>
      </c>
      <c r="O89" s="374"/>
      <c r="P89" s="374"/>
      <c r="Q89" s="374"/>
      <c r="R89" s="374"/>
      <c r="S89" s="263" t="str">
        <f t="shared" ref="S89:S152" si="10">+IFERROR(K89+N89,"")</f>
        <v/>
      </c>
      <c r="T89" s="263">
        <f>IF(L89='[3]11 FORMULAS'!$Q$5,T88-(T88*S89),T88)</f>
        <v>0.252</v>
      </c>
      <c r="U89" s="485">
        <f>IF(L89='[3]11 FORMULAS'!$Q$6,U88-(U88*S89),U88)</f>
        <v>0.8</v>
      </c>
      <c r="V89" s="687"/>
      <c r="W89" s="688"/>
      <c r="AA89" s="320"/>
    </row>
    <row r="90" spans="1:27" ht="15.75" thickBot="1" x14ac:dyDescent="0.3">
      <c r="A90" s="673"/>
      <c r="B90" s="673"/>
      <c r="C90" s="676"/>
      <c r="D90" s="679"/>
      <c r="E90" s="264">
        <v>6</v>
      </c>
      <c r="F90" s="486"/>
      <c r="G90" s="369"/>
      <c r="H90" s="369"/>
      <c r="I90" s="265" t="str">
        <f t="shared" si="9"/>
        <v xml:space="preserve">  </v>
      </c>
      <c r="J90" s="372"/>
      <c r="K90" s="266" t="str">
        <f>+IF(J90='[3]11 FORMULAS'!$E$4,'[3]11 FORMULAS'!$F$4,IF(J90='[3]11 FORMULAS'!$E$5,'[3]11 FORMULAS'!$F$5,IF(J90='[3]11 FORMULAS'!$E$6,'[3]11 FORMULAS'!$F$6,"")))</f>
        <v/>
      </c>
      <c r="L90" s="266" t="str">
        <f>+IF(OR(J90='[3]11 FORMULAS'!$P$4,J90='[3]11 FORMULAS'!$P$5),'[3]11 FORMULAS'!$Q$5,IF(J90='[3]11 FORMULAS'!$P$6,'[3]11 FORMULAS'!$Q$6,""))</f>
        <v/>
      </c>
      <c r="M90" s="372"/>
      <c r="N90" s="266" t="str">
        <f t="shared" si="1"/>
        <v/>
      </c>
      <c r="O90" s="375"/>
      <c r="P90" s="375"/>
      <c r="Q90" s="375"/>
      <c r="R90" s="375"/>
      <c r="S90" s="266" t="str">
        <f t="shared" si="10"/>
        <v/>
      </c>
      <c r="T90" s="266">
        <f>IF(L90='[3]11 FORMULAS'!$Q$5,T89-(T89*S90),T89)</f>
        <v>0.252</v>
      </c>
      <c r="U90" s="487">
        <f>IF(L90='[3]11 FORMULAS'!$Q$6,U89-(U89*S90),U89)</f>
        <v>0.8</v>
      </c>
      <c r="V90" s="682"/>
      <c r="W90" s="685"/>
      <c r="Y90" s="267"/>
      <c r="Z90" s="268"/>
      <c r="AA90" s="362"/>
    </row>
    <row r="91" spans="1:27" ht="270.75" x14ac:dyDescent="0.25">
      <c r="A91" s="671" t="str">
        <f>'4 MAPA CALOR INHERENTE'!A21</f>
        <v>R2GE</v>
      </c>
      <c r="B91" s="671" t="str">
        <f>'4 MAPA CALOR INHERENTE'!B21</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91" s="674" cm="1">
        <f t="array" ref="C91">IF(MOD(ROW()-7,6)=0, INDEX('3 PROBABIL E IMPACTO INHERENTE'!$E$7:$E$74, (ROW()-7)/6 + 1), "")</f>
        <v>0.6</v>
      </c>
      <c r="D91" s="677" cm="1">
        <f t="array" ref="D91">IF(MOD(ROW()-7,6)=0, INDEX('3 PROBABIL E IMPACTO INHERENTE'!$M$7:$M$74, (ROW()-7)/6 + 1), "")</f>
        <v>0.8</v>
      </c>
      <c r="E91" s="255">
        <v>1</v>
      </c>
      <c r="F91" s="482" t="s">
        <v>665</v>
      </c>
      <c r="G91" s="367" t="s">
        <v>666</v>
      </c>
      <c r="H91" s="367" t="s">
        <v>667</v>
      </c>
      <c r="I91" s="256" t="str">
        <f t="shared" si="9"/>
        <v>El jefe del C4 con apoyo del personal contratista de seguridad y vigilancia    realiza   seguimiento  al uso indebido de elementos o dispositivos electrónicos a la SUR diariamente, en caso de no evidenciar ingresos se emitirá correo de parte del responsable. Para los casos de evidenciar un ingreso no autorizado se tomaran los registros de las cámaras del sistema de video vigilancia del edificio, las cuales están disponibles por un periodo de 90 días para consulta antes que se reescriban los videos. Como evidencia queda el correo de parte del personal contratista de seguridad y vigilancia indicando los eventos o incidentes que presentados al responsable designado por el Jefe del C4 para la verificación del control o el Correo mensual del responsable designado para la verificación del control al jefe del C4 indicando que no se evidencio ningún ingreso de elementos o dispositivos electrónicos indebidos. El cargue de las evidencias se hará trimestralmente.</v>
      </c>
      <c r="J91" s="370" t="s">
        <v>69</v>
      </c>
      <c r="K91" s="257">
        <f>+IF(J91='[3]11 FORMULAS'!$E$4,'[3]11 FORMULAS'!$F$4,IF(J91='[3]11 FORMULAS'!$E$5,'[3]11 FORMULAS'!$F$5,IF(J91='[3]11 FORMULAS'!$E$6,'[3]11 FORMULAS'!$F$6,"")))</f>
        <v>0.15</v>
      </c>
      <c r="L91" s="257" t="str">
        <f>+IF(OR(J91='[3]11 FORMULAS'!$P$4,J91='[3]11 FORMULAS'!$P$5),'[3]11 FORMULAS'!$Q$5,IF(J91='[3]11 FORMULAS'!$P$6,'[3]11 FORMULAS'!$Q$6,""))</f>
        <v>Probabilidad</v>
      </c>
      <c r="M91" s="370" t="s">
        <v>54</v>
      </c>
      <c r="N91" s="257">
        <f t="shared" si="1"/>
        <v>0.15</v>
      </c>
      <c r="O91" s="373" t="s">
        <v>391</v>
      </c>
      <c r="P91" s="373" t="s">
        <v>395</v>
      </c>
      <c r="Q91" s="373" t="s">
        <v>760</v>
      </c>
      <c r="R91" s="373" t="s">
        <v>761</v>
      </c>
      <c r="S91" s="257">
        <f t="shared" si="10"/>
        <v>0.3</v>
      </c>
      <c r="T91" s="257">
        <f>IF(L91='[3]11 FORMULAS'!$Q$5,C91-(C91*S91),C91)</f>
        <v>0.42</v>
      </c>
      <c r="U91" s="483">
        <f>IF(L91='[3]11 FORMULAS'!$Q$6,D91-(D91*S91),D91)</f>
        <v>0.8</v>
      </c>
      <c r="V91" s="680">
        <f>+IF(T96="","",T96)</f>
        <v>0.10584</v>
      </c>
      <c r="W91" s="683">
        <f>+IF(U96="","",U96)</f>
        <v>0.8</v>
      </c>
      <c r="Y91" s="267"/>
      <c r="Z91" s="268"/>
      <c r="AA91" s="362"/>
    </row>
    <row r="92" spans="1:27" ht="128.25" x14ac:dyDescent="0.25">
      <c r="A92" s="672"/>
      <c r="B92" s="672"/>
      <c r="C92" s="675"/>
      <c r="D92" s="678"/>
      <c r="E92" s="261">
        <v>2</v>
      </c>
      <c r="F92" s="484" t="s">
        <v>668</v>
      </c>
      <c r="G92" s="368" t="s">
        <v>669</v>
      </c>
      <c r="H92" s="368" t="s">
        <v>670</v>
      </c>
      <c r="I92" s="262" t="str">
        <f t="shared" ref="I92:I155" si="11">+CONCATENATE(F92," ",G92," ",H92)</f>
        <v>El grupo de entrenamiento del C4    sensibiliza y capacita    a los funcionarios y contratistas en el uso y manejo de la información, actividad que se debe realizar como mínimo una vez por año; para los casos en los cuales el personal no asista se procede con la reprogramación de una nueva sesión de capacitación. Como evidencia quedan las listas de asistencia y documentos de las capacitaciones. El cargue de las evidencias se hará trimestralmente.</v>
      </c>
      <c r="J92" s="371" t="s">
        <v>56</v>
      </c>
      <c r="K92" s="263">
        <f>+IF(J92='[3]11 FORMULAS'!$E$4,'[3]11 FORMULAS'!$F$4,IF(J92='[3]11 FORMULAS'!$E$5,'[3]11 FORMULAS'!$F$5,IF(J92='[3]11 FORMULAS'!$E$6,'[3]11 FORMULAS'!$F$6,"")))</f>
        <v>0.25</v>
      </c>
      <c r="L92" s="263" t="str">
        <f>+IF(OR(J92='[3]11 FORMULAS'!$P$4,J92='[3]11 FORMULAS'!$P$5),'[3]11 FORMULAS'!$Q$5,IF(J92='[3]11 FORMULAS'!$P$6,'[3]11 FORMULAS'!$Q$6,""))</f>
        <v>Probabilidad</v>
      </c>
      <c r="M92" s="371" t="s">
        <v>54</v>
      </c>
      <c r="N92" s="263">
        <f t="shared" si="1"/>
        <v>0.15</v>
      </c>
      <c r="O92" s="374" t="s">
        <v>391</v>
      </c>
      <c r="P92" s="374" t="s">
        <v>402</v>
      </c>
      <c r="Q92" s="374" t="s">
        <v>760</v>
      </c>
      <c r="R92" s="374" t="s">
        <v>763</v>
      </c>
      <c r="S92" s="263">
        <f t="shared" si="10"/>
        <v>0.4</v>
      </c>
      <c r="T92" s="263">
        <f>IF(L92='[3]11 FORMULAS'!$Q$5,T91-(T91*S92),T91)</f>
        <v>0.252</v>
      </c>
      <c r="U92" s="485">
        <f>IF(L92='[3]11 FORMULAS'!$Q$6,U91-(U91*S92),U91)</f>
        <v>0.8</v>
      </c>
      <c r="V92" s="681"/>
      <c r="W92" s="684"/>
      <c r="Y92" s="267"/>
      <c r="Z92" s="268"/>
      <c r="AA92" s="362"/>
    </row>
    <row r="93" spans="1:27" ht="142.5" x14ac:dyDescent="0.25">
      <c r="A93" s="672"/>
      <c r="B93" s="672"/>
      <c r="C93" s="675"/>
      <c r="D93" s="678"/>
      <c r="E93" s="261">
        <v>3</v>
      </c>
      <c r="F93" s="484" t="s">
        <v>661</v>
      </c>
      <c r="G93" s="368" t="s">
        <v>671</v>
      </c>
      <c r="H93" s="368" t="s">
        <v>672</v>
      </c>
      <c r="I93" s="262" t="str">
        <f t="shared" si="11"/>
        <v>El jefe del C4    delega    al operador tecnológico para que ejecute una inspección mensual de eventos de seguridad a la plataforma tecnológica del NUSE 123 y genere el informe respectivo. Para los casos en los cuales se evidencien eventos que impacten la estabilidad de la plataforma tecnológica en el informe se detallará como se procedió. Como evidencia de la implementación se tienen los Informes mensuales del operador tecnológico. El cargue de las evidencias se hará trimestralmente.</v>
      </c>
      <c r="J93" s="371" t="s">
        <v>69</v>
      </c>
      <c r="K93" s="263">
        <f>+IF(J93='[3]11 FORMULAS'!$E$4,'[3]11 FORMULAS'!$F$4,IF(J93='[3]11 FORMULAS'!$E$5,'[3]11 FORMULAS'!$F$5,IF(J93='[3]11 FORMULAS'!$E$6,'[3]11 FORMULAS'!$F$6,"")))</f>
        <v>0.15</v>
      </c>
      <c r="L93" s="263" t="str">
        <f>+IF(OR(J93='[3]11 FORMULAS'!$P$4,J93='[3]11 FORMULAS'!$P$5),'[3]11 FORMULAS'!$Q$5,IF(J93='[3]11 FORMULAS'!$P$6,'[3]11 FORMULAS'!$Q$6,""))</f>
        <v>Probabilidad</v>
      </c>
      <c r="M93" s="371" t="s">
        <v>54</v>
      </c>
      <c r="N93" s="263">
        <f t="shared" si="1"/>
        <v>0.15</v>
      </c>
      <c r="O93" s="374" t="s">
        <v>391</v>
      </c>
      <c r="P93" s="374" t="s">
        <v>762</v>
      </c>
      <c r="Q93" s="374" t="s">
        <v>760</v>
      </c>
      <c r="R93" s="374" t="s">
        <v>761</v>
      </c>
      <c r="S93" s="263">
        <f t="shared" si="10"/>
        <v>0.3</v>
      </c>
      <c r="T93" s="263">
        <f>IF(L93='[3]11 FORMULAS'!$Q$5,T92-(T92*S93),T92)</f>
        <v>0.1764</v>
      </c>
      <c r="U93" s="485">
        <f>IF(L93='[3]11 FORMULAS'!$Q$6,U92-(U92*S93),U92)</f>
        <v>0.8</v>
      </c>
      <c r="V93" s="681"/>
      <c r="W93" s="684"/>
      <c r="AA93" s="320"/>
    </row>
    <row r="94" spans="1:27" ht="185.25" x14ac:dyDescent="0.25">
      <c r="A94" s="686"/>
      <c r="B94" s="686"/>
      <c r="C94" s="675"/>
      <c r="D94" s="678"/>
      <c r="E94" s="471">
        <v>4</v>
      </c>
      <c r="F94" s="484" t="s">
        <v>673</v>
      </c>
      <c r="G94" s="368" t="s">
        <v>674</v>
      </c>
      <c r="H94" s="368" t="s">
        <v>675</v>
      </c>
      <c r="I94" s="262" t="str">
        <f t="shared" si="11"/>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J94" s="371" t="s">
        <v>56</v>
      </c>
      <c r="K94" s="263">
        <f>+IF(J94='[3]11 FORMULAS'!$E$4,'[3]11 FORMULAS'!$F$4,IF(J94='[3]11 FORMULAS'!$E$5,'[3]11 FORMULAS'!$F$5,IF(J94='[3]11 FORMULAS'!$E$6,'[3]11 FORMULAS'!$F$6,"")))</f>
        <v>0.25</v>
      </c>
      <c r="L94" s="263" t="str">
        <f>+IF(OR(J94='[3]11 FORMULAS'!$P$4,J94='[3]11 FORMULAS'!$P$5),'[3]11 FORMULAS'!$Q$5,IF(J94='[3]11 FORMULAS'!$P$6,'[3]11 FORMULAS'!$Q$6,""))</f>
        <v>Probabilidad</v>
      </c>
      <c r="M94" s="371" t="s">
        <v>54</v>
      </c>
      <c r="N94" s="263">
        <f t="shared" si="1"/>
        <v>0.15</v>
      </c>
      <c r="O94" s="374" t="s">
        <v>391</v>
      </c>
      <c r="P94" s="374" t="s">
        <v>394</v>
      </c>
      <c r="Q94" s="374" t="s">
        <v>760</v>
      </c>
      <c r="R94" s="374" t="s">
        <v>761</v>
      </c>
      <c r="S94" s="263">
        <f t="shared" si="10"/>
        <v>0.4</v>
      </c>
      <c r="T94" s="263">
        <f>IF(L94='[3]11 FORMULAS'!$Q$5,T93-(T93*S94),T93)</f>
        <v>0.10584</v>
      </c>
      <c r="U94" s="485">
        <f>IF(L94='[3]11 FORMULAS'!$Q$6,U93-(U93*S94),U93)</f>
        <v>0.8</v>
      </c>
      <c r="V94" s="687"/>
      <c r="W94" s="688"/>
      <c r="AA94" s="320"/>
    </row>
    <row r="95" spans="1:27" x14ac:dyDescent="0.25">
      <c r="A95" s="686"/>
      <c r="B95" s="686"/>
      <c r="C95" s="675"/>
      <c r="D95" s="678"/>
      <c r="E95" s="471">
        <v>5</v>
      </c>
      <c r="F95" s="484"/>
      <c r="G95" s="368"/>
      <c r="H95" s="368"/>
      <c r="I95" s="262" t="str">
        <f t="shared" si="11"/>
        <v xml:space="preserve">  </v>
      </c>
      <c r="J95" s="371"/>
      <c r="K95" s="263" t="str">
        <f>+IF(J95='[3]11 FORMULAS'!$E$4,'[3]11 FORMULAS'!$F$4,IF(J95='[3]11 FORMULAS'!$E$5,'[3]11 FORMULAS'!$F$5,IF(J95='[3]11 FORMULAS'!$E$6,'[3]11 FORMULAS'!$F$6,"")))</f>
        <v/>
      </c>
      <c r="L95" s="263" t="str">
        <f>+IF(OR(J95='[3]11 FORMULAS'!$P$4,J95='[3]11 FORMULAS'!$P$5),'[3]11 FORMULAS'!$Q$5,IF(J95='[3]11 FORMULAS'!$P$6,'[3]11 FORMULAS'!$Q$6,""))</f>
        <v/>
      </c>
      <c r="M95" s="371"/>
      <c r="N95" s="263" t="str">
        <f t="shared" si="1"/>
        <v/>
      </c>
      <c r="O95" s="374"/>
      <c r="P95" s="374"/>
      <c r="Q95" s="374"/>
      <c r="R95" s="374"/>
      <c r="S95" s="263" t="str">
        <f t="shared" si="10"/>
        <v/>
      </c>
      <c r="T95" s="263">
        <f>IF(L95='[3]11 FORMULAS'!$Q$5,T94-(T94*S95),T94)</f>
        <v>0.10584</v>
      </c>
      <c r="U95" s="485">
        <f>IF(L95='[3]11 FORMULAS'!$Q$6,U94-(U94*S95),U94)</f>
        <v>0.8</v>
      </c>
      <c r="V95" s="687"/>
      <c r="W95" s="688"/>
      <c r="AA95" s="320"/>
    </row>
    <row r="96" spans="1:27" ht="15.75" thickBot="1" x14ac:dyDescent="0.3">
      <c r="A96" s="673"/>
      <c r="B96" s="673"/>
      <c r="C96" s="676"/>
      <c r="D96" s="679"/>
      <c r="E96" s="264">
        <v>6</v>
      </c>
      <c r="F96" s="486"/>
      <c r="G96" s="369"/>
      <c r="H96" s="369"/>
      <c r="I96" s="265" t="str">
        <f t="shared" si="11"/>
        <v xml:space="preserve">  </v>
      </c>
      <c r="J96" s="372"/>
      <c r="K96" s="266" t="str">
        <f>+IF(J96='[3]11 FORMULAS'!$E$4,'[3]11 FORMULAS'!$F$4,IF(J96='[3]11 FORMULAS'!$E$5,'[3]11 FORMULAS'!$F$5,IF(J96='[3]11 FORMULAS'!$E$6,'[3]11 FORMULAS'!$F$6,"")))</f>
        <v/>
      </c>
      <c r="L96" s="266" t="str">
        <f>+IF(OR(J96='[3]11 FORMULAS'!$P$4,J96='[3]11 FORMULAS'!$P$5),'[3]11 FORMULAS'!$Q$5,IF(J96='[3]11 FORMULAS'!$P$6,'[3]11 FORMULAS'!$Q$6,""))</f>
        <v/>
      </c>
      <c r="M96" s="372"/>
      <c r="N96" s="266" t="str">
        <f t="shared" si="1"/>
        <v/>
      </c>
      <c r="O96" s="375"/>
      <c r="P96" s="375"/>
      <c r="Q96" s="375"/>
      <c r="R96" s="375"/>
      <c r="S96" s="266" t="str">
        <f t="shared" si="10"/>
        <v/>
      </c>
      <c r="T96" s="266">
        <f>IF(L96='[3]11 FORMULAS'!$Q$5,T95-(T95*S96),T95)</f>
        <v>0.10584</v>
      </c>
      <c r="U96" s="487">
        <f>IF(L96='[3]11 FORMULAS'!$Q$6,U95-(U95*S96),U95)</f>
        <v>0.8</v>
      </c>
      <c r="V96" s="682"/>
      <c r="W96" s="685"/>
      <c r="Y96" s="267"/>
      <c r="Z96" s="268"/>
      <c r="AA96" s="362"/>
    </row>
    <row r="97" spans="1:27" ht="185.25" x14ac:dyDescent="0.25">
      <c r="A97" s="671" t="str">
        <f>'4 MAPA CALOR INHERENTE'!A22</f>
        <v>R3GE</v>
      </c>
      <c r="B97" s="671" t="str">
        <f>'4 MAPA CALOR INHERENTE'!B22</f>
        <v>Posibilidad de afectación reputacional y económica por sanciones o multas de entes de control. 
o por demandas, tutelas, derechos de petición debido a la afectación de personas, bienes o recursos por servicio o atención inadecuada de incidentes desde el NUSE 123.</v>
      </c>
      <c r="C97" s="674" cm="1">
        <f t="array" ref="C97">IF(MOD(ROW()-7,6)=0, INDEX('3 PROBABIL E IMPACTO INHERENTE'!$E$7:$E$74, (ROW()-7)/6 + 1), "")</f>
        <v>0.6</v>
      </c>
      <c r="D97" s="677" cm="1">
        <f t="array" ref="D97">IF(MOD(ROW()-7,6)=0, INDEX('3 PROBABIL E IMPACTO INHERENTE'!$M$7:$M$74, (ROW()-7)/6 + 1), "")</f>
        <v>0.8</v>
      </c>
      <c r="E97" s="255">
        <v>1</v>
      </c>
      <c r="F97" s="482" t="s">
        <v>676</v>
      </c>
      <c r="G97" s="367" t="s">
        <v>674</v>
      </c>
      <c r="H97" s="367" t="s">
        <v>677</v>
      </c>
      <c r="I97" s="256" t="str">
        <f t="shared" si="11"/>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J97" s="370" t="s">
        <v>56</v>
      </c>
      <c r="K97" s="257">
        <f>+IF(J97='[3]11 FORMULAS'!$E$4,'[3]11 FORMULAS'!$F$4,IF(J97='[3]11 FORMULAS'!$E$5,'[3]11 FORMULAS'!$F$5,IF(J97='[3]11 FORMULAS'!$E$6,'[3]11 FORMULAS'!$F$6,"")))</f>
        <v>0.25</v>
      </c>
      <c r="L97" s="257" t="str">
        <f>+IF(OR(J97='[3]11 FORMULAS'!$P$4,J97='[3]11 FORMULAS'!$P$5),'[3]11 FORMULAS'!$Q$5,IF(J97='[3]11 FORMULAS'!$P$6,'[3]11 FORMULAS'!$Q$6,""))</f>
        <v>Probabilidad</v>
      </c>
      <c r="M97" s="370" t="s">
        <v>54</v>
      </c>
      <c r="N97" s="257">
        <f t="shared" si="1"/>
        <v>0.15</v>
      </c>
      <c r="O97" s="373" t="s">
        <v>391</v>
      </c>
      <c r="P97" s="373" t="s">
        <v>394</v>
      </c>
      <c r="Q97" s="373" t="s">
        <v>760</v>
      </c>
      <c r="R97" s="373" t="s">
        <v>761</v>
      </c>
      <c r="S97" s="257">
        <f t="shared" si="10"/>
        <v>0.4</v>
      </c>
      <c r="T97" s="257">
        <f>IF(L97='[3]11 FORMULAS'!$Q$5,C97-(C97*S97),C97)</f>
        <v>0.36</v>
      </c>
      <c r="U97" s="483">
        <f>IF(L97='[3]11 FORMULAS'!$Q$6,D97-(D97*S97),D97)</f>
        <v>0.8</v>
      </c>
      <c r="V97" s="680">
        <f>+IF(T102="","",T102)</f>
        <v>0.36</v>
      </c>
      <c r="W97" s="683">
        <f>+IF(U102="","",U102)</f>
        <v>0.8</v>
      </c>
      <c r="Y97" s="267"/>
      <c r="Z97" s="268"/>
      <c r="AA97" s="362"/>
    </row>
    <row r="98" spans="1:27" ht="15" x14ac:dyDescent="0.25">
      <c r="A98" s="672"/>
      <c r="B98" s="672"/>
      <c r="C98" s="675"/>
      <c r="D98" s="678"/>
      <c r="E98" s="261">
        <v>2</v>
      </c>
      <c r="F98" s="484"/>
      <c r="G98" s="368"/>
      <c r="H98" s="368"/>
      <c r="I98" s="262" t="str">
        <f t="shared" si="11"/>
        <v xml:space="preserve">  </v>
      </c>
      <c r="J98" s="371"/>
      <c r="K98" s="263" t="str">
        <f>+IF(J98='[3]11 FORMULAS'!$E$4,'[3]11 FORMULAS'!$F$4,IF(J98='[3]11 FORMULAS'!$E$5,'[3]11 FORMULAS'!$F$5,IF(J98='[3]11 FORMULAS'!$E$6,'[3]11 FORMULAS'!$F$6,"")))</f>
        <v/>
      </c>
      <c r="L98" s="263" t="str">
        <f>+IF(OR(J98='[3]11 FORMULAS'!$P$4,J98='[3]11 FORMULAS'!$P$5),'[3]11 FORMULAS'!$Q$5,IF(J98='[3]11 FORMULAS'!$P$6,'[3]11 FORMULAS'!$Q$6,""))</f>
        <v/>
      </c>
      <c r="M98" s="371"/>
      <c r="N98" s="263" t="str">
        <f t="shared" si="1"/>
        <v/>
      </c>
      <c r="O98" s="374"/>
      <c r="P98" s="374"/>
      <c r="Q98" s="374"/>
      <c r="R98" s="374"/>
      <c r="S98" s="263" t="str">
        <f t="shared" si="10"/>
        <v/>
      </c>
      <c r="T98" s="263">
        <f>IF(L98='[3]11 FORMULAS'!$Q$5,T97-(T97*S98),T97)</f>
        <v>0.36</v>
      </c>
      <c r="U98" s="485">
        <f>IF(L98='[3]11 FORMULAS'!$Q$6,U97-(U97*S98),U97)</f>
        <v>0.8</v>
      </c>
      <c r="V98" s="681"/>
      <c r="W98" s="684"/>
      <c r="Y98" s="267"/>
      <c r="Z98" s="268"/>
      <c r="AA98" s="362"/>
    </row>
    <row r="99" spans="1:27" x14ac:dyDescent="0.25">
      <c r="A99" s="672"/>
      <c r="B99" s="672"/>
      <c r="C99" s="675"/>
      <c r="D99" s="678"/>
      <c r="E99" s="261">
        <v>3</v>
      </c>
      <c r="F99" s="484"/>
      <c r="G99" s="368"/>
      <c r="H99" s="368"/>
      <c r="I99" s="262" t="str">
        <f t="shared" si="11"/>
        <v xml:space="preserve">  </v>
      </c>
      <c r="J99" s="371"/>
      <c r="K99" s="263" t="str">
        <f>+IF(J99='[3]11 FORMULAS'!$E$4,'[3]11 FORMULAS'!$F$4,IF(J99='[3]11 FORMULAS'!$E$5,'[3]11 FORMULAS'!$F$5,IF(J99='[3]11 FORMULAS'!$E$6,'[3]11 FORMULAS'!$F$6,"")))</f>
        <v/>
      </c>
      <c r="L99" s="263" t="str">
        <f>+IF(OR(J99='[3]11 FORMULAS'!$P$4,J99='[3]11 FORMULAS'!$P$5),'[3]11 FORMULAS'!$Q$5,IF(J99='[3]11 FORMULAS'!$P$6,'[3]11 FORMULAS'!$Q$6,""))</f>
        <v/>
      </c>
      <c r="M99" s="371"/>
      <c r="N99" s="263" t="str">
        <f t="shared" si="1"/>
        <v/>
      </c>
      <c r="O99" s="374"/>
      <c r="P99" s="374"/>
      <c r="Q99" s="374"/>
      <c r="R99" s="374"/>
      <c r="S99" s="263" t="str">
        <f t="shared" si="10"/>
        <v/>
      </c>
      <c r="T99" s="263">
        <f>IF(L99='[3]11 FORMULAS'!$Q$5,T98-(T98*S99),T98)</f>
        <v>0.36</v>
      </c>
      <c r="U99" s="485">
        <f>IF(L99='[3]11 FORMULAS'!$Q$6,U98-(U98*S99),U98)</f>
        <v>0.8</v>
      </c>
      <c r="V99" s="681"/>
      <c r="W99" s="684"/>
      <c r="AA99" s="320"/>
    </row>
    <row r="100" spans="1:27" x14ac:dyDescent="0.25">
      <c r="A100" s="686"/>
      <c r="B100" s="686"/>
      <c r="C100" s="675"/>
      <c r="D100" s="678"/>
      <c r="E100" s="471">
        <v>4</v>
      </c>
      <c r="F100" s="484"/>
      <c r="G100" s="368"/>
      <c r="H100" s="368"/>
      <c r="I100" s="262" t="str">
        <f t="shared" si="11"/>
        <v xml:space="preserve">  </v>
      </c>
      <c r="J100" s="371"/>
      <c r="K100" s="263" t="str">
        <f>+IF(J100='[3]11 FORMULAS'!$E$4,'[3]11 FORMULAS'!$F$4,IF(J100='[3]11 FORMULAS'!$E$5,'[3]11 FORMULAS'!$F$5,IF(J100='[3]11 FORMULAS'!$E$6,'[3]11 FORMULAS'!$F$6,"")))</f>
        <v/>
      </c>
      <c r="L100" s="263" t="str">
        <f>+IF(OR(J100='[3]11 FORMULAS'!$P$4,J100='[3]11 FORMULAS'!$P$5),'[3]11 FORMULAS'!$Q$5,IF(J100='[3]11 FORMULAS'!$P$6,'[3]11 FORMULAS'!$Q$6,""))</f>
        <v/>
      </c>
      <c r="M100" s="371"/>
      <c r="N100" s="263" t="str">
        <f t="shared" si="1"/>
        <v/>
      </c>
      <c r="O100" s="374"/>
      <c r="P100" s="374"/>
      <c r="Q100" s="374"/>
      <c r="R100" s="374"/>
      <c r="S100" s="263" t="str">
        <f t="shared" si="10"/>
        <v/>
      </c>
      <c r="T100" s="263">
        <f>IF(L100='[3]11 FORMULAS'!$Q$5,T99-(T99*S100),T99)</f>
        <v>0.36</v>
      </c>
      <c r="U100" s="485">
        <f>IF(L100='[3]11 FORMULAS'!$Q$6,U99-(U99*S100),U99)</f>
        <v>0.8</v>
      </c>
      <c r="V100" s="687"/>
      <c r="W100" s="688"/>
      <c r="AA100" s="320"/>
    </row>
    <row r="101" spans="1:27" x14ac:dyDescent="0.25">
      <c r="A101" s="686"/>
      <c r="B101" s="686"/>
      <c r="C101" s="675"/>
      <c r="D101" s="678"/>
      <c r="E101" s="471">
        <v>5</v>
      </c>
      <c r="F101" s="484"/>
      <c r="G101" s="368"/>
      <c r="H101" s="368"/>
      <c r="I101" s="262" t="str">
        <f t="shared" si="11"/>
        <v xml:space="preserve">  </v>
      </c>
      <c r="J101" s="371"/>
      <c r="K101" s="263" t="str">
        <f>+IF(J101='[3]11 FORMULAS'!$E$4,'[3]11 FORMULAS'!$F$4,IF(J101='[3]11 FORMULAS'!$E$5,'[3]11 FORMULAS'!$F$5,IF(J101='[3]11 FORMULAS'!$E$6,'[3]11 FORMULAS'!$F$6,"")))</f>
        <v/>
      </c>
      <c r="L101" s="263" t="str">
        <f>+IF(OR(J101='[3]11 FORMULAS'!$P$4,J101='[3]11 FORMULAS'!$P$5),'[3]11 FORMULAS'!$Q$5,IF(J101='[3]11 FORMULAS'!$P$6,'[3]11 FORMULAS'!$Q$6,""))</f>
        <v/>
      </c>
      <c r="M101" s="371"/>
      <c r="N101" s="263" t="str">
        <f t="shared" si="1"/>
        <v/>
      </c>
      <c r="O101" s="374"/>
      <c r="P101" s="374"/>
      <c r="Q101" s="374"/>
      <c r="R101" s="374"/>
      <c r="S101" s="263" t="str">
        <f t="shared" si="10"/>
        <v/>
      </c>
      <c r="T101" s="263">
        <f>IF(L101='[3]11 FORMULAS'!$Q$5,T100-(T100*S101),T100)</f>
        <v>0.36</v>
      </c>
      <c r="U101" s="485">
        <f>IF(L101='[3]11 FORMULAS'!$Q$6,U100-(U100*S101),U100)</f>
        <v>0.8</v>
      </c>
      <c r="V101" s="687"/>
      <c r="W101" s="688"/>
      <c r="AA101" s="320"/>
    </row>
    <row r="102" spans="1:27" ht="15.75" thickBot="1" x14ac:dyDescent="0.3">
      <c r="A102" s="673"/>
      <c r="B102" s="673"/>
      <c r="C102" s="676"/>
      <c r="D102" s="679"/>
      <c r="E102" s="264">
        <v>6</v>
      </c>
      <c r="F102" s="486"/>
      <c r="G102" s="369"/>
      <c r="H102" s="369"/>
      <c r="I102" s="265" t="str">
        <f t="shared" si="11"/>
        <v xml:space="preserve">  </v>
      </c>
      <c r="J102" s="372"/>
      <c r="K102" s="266" t="str">
        <f>+IF(J102='[3]11 FORMULAS'!$E$4,'[3]11 FORMULAS'!$F$4,IF(J102='[3]11 FORMULAS'!$E$5,'[3]11 FORMULAS'!$F$5,IF(J102='[3]11 FORMULAS'!$E$6,'[3]11 FORMULAS'!$F$6,"")))</f>
        <v/>
      </c>
      <c r="L102" s="266" t="str">
        <f>+IF(OR(J102='[3]11 FORMULAS'!$P$4,J102='[3]11 FORMULAS'!$P$5),'[3]11 FORMULAS'!$Q$5,IF(J102='[3]11 FORMULAS'!$P$6,'[3]11 FORMULAS'!$Q$6,""))</f>
        <v/>
      </c>
      <c r="M102" s="372"/>
      <c r="N102" s="266" t="str">
        <f t="shared" si="1"/>
        <v/>
      </c>
      <c r="O102" s="375"/>
      <c r="P102" s="375"/>
      <c r="Q102" s="375"/>
      <c r="R102" s="375"/>
      <c r="S102" s="266" t="str">
        <f t="shared" si="10"/>
        <v/>
      </c>
      <c r="T102" s="266">
        <f>IF(L102='[3]11 FORMULAS'!$Q$5,T101-(T101*S102),T101)</f>
        <v>0.36</v>
      </c>
      <c r="U102" s="487">
        <f>IF(L102='[3]11 FORMULAS'!$Q$6,U101-(U101*S102),U101)</f>
        <v>0.8</v>
      </c>
      <c r="V102" s="682"/>
      <c r="W102" s="685"/>
      <c r="Y102" s="267"/>
      <c r="Z102" s="268"/>
      <c r="AA102" s="362"/>
    </row>
    <row r="103" spans="1:27" ht="128.25" x14ac:dyDescent="0.25">
      <c r="A103" s="671" t="str">
        <f>'4 MAPA CALOR INHERENTE'!A23</f>
        <v>R1GD</v>
      </c>
      <c r="B103" s="671" t="str">
        <f>'4 MAPA CALOR INHERENTE'!B23</f>
        <v xml:space="preserve">Posibilidad de afectación reputacional  por pérdida 
total o parcial  de documentos debido al incumplimiento de directrices establecidas por la dirección de Recursos Físicos y gestión Documental, por parte de los servidores y/o contratistas de la entidad. </v>
      </c>
      <c r="C103" s="674" cm="1">
        <f t="array" ref="C103">IF(MOD(ROW()-7,6)=0, INDEX('3 PROBABIL E IMPACTO INHERENTE'!$E$7:$E$74, (ROW()-7)/6 + 1), "")</f>
        <v>0.6</v>
      </c>
      <c r="D103" s="677" cm="1">
        <f t="array" ref="D103">IF(MOD(ROW()-7,6)=0, INDEX('3 PROBABIL E IMPACTO INHERENTE'!$M$7:$M$74, (ROW()-7)/6 + 1), "")</f>
        <v>0.4</v>
      </c>
      <c r="E103" s="255">
        <v>1</v>
      </c>
      <c r="F103" s="482" t="s">
        <v>681</v>
      </c>
      <c r="G103" s="367" t="s">
        <v>614</v>
      </c>
      <c r="H103" s="367" t="s">
        <v>678</v>
      </c>
      <c r="I103" s="256" t="str">
        <f t="shared" si="11"/>
        <v xml:space="preserve"> El líder de gestión documental  o 
a quien designe,  verifica anualmente el cumplimiento de los requisitos documentales en las áreas, como evidencia se cuenta con el listado de asistencia de las visitas y el informe de cumplimiento de lineamientos archivísticos. 
En caso de identificarse incumplimientos se envía el informe y el anexo que corresponda según la dependencia y el memorando correspondiente. </v>
      </c>
      <c r="J103" s="370" t="s">
        <v>69</v>
      </c>
      <c r="K103" s="257">
        <f>+IF(J103='[3]11 FORMULAS'!$E$4,'[3]11 FORMULAS'!$F$4,IF(J103='[3]11 FORMULAS'!$E$5,'[3]11 FORMULAS'!$F$5,IF(J103='[3]11 FORMULAS'!$E$6,'[3]11 FORMULAS'!$F$6,"")))</f>
        <v>0.15</v>
      </c>
      <c r="L103" s="257" t="str">
        <f>+IF(OR(J103='[3]11 FORMULAS'!$P$4,J103='[3]11 FORMULAS'!$P$5),'[3]11 FORMULAS'!$Q$5,IF(J103='[3]11 FORMULAS'!$P$6,'[3]11 FORMULAS'!$Q$6,""))</f>
        <v>Probabilidad</v>
      </c>
      <c r="M103" s="370" t="s">
        <v>54</v>
      </c>
      <c r="N103" s="257">
        <f t="shared" ref="N103:N166" si="12">IF(M103="Manual",15%,IF(M103="Automático",25%,""))</f>
        <v>0.15</v>
      </c>
      <c r="O103" s="373" t="s">
        <v>391</v>
      </c>
      <c r="P103" s="373" t="s">
        <v>402</v>
      </c>
      <c r="Q103" s="373" t="s">
        <v>760</v>
      </c>
      <c r="R103" s="373" t="s">
        <v>761</v>
      </c>
      <c r="S103" s="257">
        <f t="shared" si="10"/>
        <v>0.3</v>
      </c>
      <c r="T103" s="257">
        <f>IF(L103='[3]11 FORMULAS'!$Q$5,C103-(C103*S103),C103)</f>
        <v>0.42</v>
      </c>
      <c r="U103" s="483">
        <f>IF(L103='[3]11 FORMULAS'!$Q$6,D103-(D103*S103),D103)</f>
        <v>0.4</v>
      </c>
      <c r="V103" s="680">
        <f>+IF(T108="","",T108)</f>
        <v>0.252</v>
      </c>
      <c r="W103" s="683">
        <f>+IF(U108="","",U108)</f>
        <v>0.4</v>
      </c>
      <c r="Y103" s="267"/>
      <c r="Z103" s="268"/>
      <c r="AA103" s="362"/>
    </row>
    <row r="104" spans="1:27" ht="99.75" x14ac:dyDescent="0.25">
      <c r="A104" s="672"/>
      <c r="B104" s="672"/>
      <c r="C104" s="675"/>
      <c r="D104" s="678"/>
      <c r="E104" s="261">
        <v>2</v>
      </c>
      <c r="F104" s="484" t="s">
        <v>679</v>
      </c>
      <c r="G104" s="368" t="s">
        <v>614</v>
      </c>
      <c r="H104" s="368" t="s">
        <v>680</v>
      </c>
      <c r="I104" s="262" t="str">
        <f t="shared" si="11"/>
        <v xml:space="preserve">El líder de gestión documental verifica  cada vez que se solicite el préstamo de expedientes, el cumplimiento de los requisitos documentales en el proceso de 
registro de préstamo y circulación de material archivístico, como evidencia de ejecución del control se cuenta con los correos electrónicos de aprobación de la solicitud </v>
      </c>
      <c r="J104" s="371" t="s">
        <v>56</v>
      </c>
      <c r="K104" s="263">
        <f>+IF(J104='[3]11 FORMULAS'!$E$4,'[3]11 FORMULAS'!$F$4,IF(J104='[3]11 FORMULAS'!$E$5,'[3]11 FORMULAS'!$F$5,IF(J104='[3]11 FORMULAS'!$E$6,'[3]11 FORMULAS'!$F$6,"")))</f>
        <v>0.25</v>
      </c>
      <c r="L104" s="263" t="str">
        <f>+IF(OR(J104='[3]11 FORMULAS'!$P$4,J104='[3]11 FORMULAS'!$P$5),'[3]11 FORMULAS'!$Q$5,IF(J104='[3]11 FORMULAS'!$P$6,'[3]11 FORMULAS'!$Q$6,""))</f>
        <v>Probabilidad</v>
      </c>
      <c r="M104" s="371" t="s">
        <v>54</v>
      </c>
      <c r="N104" s="263">
        <f t="shared" si="12"/>
        <v>0.15</v>
      </c>
      <c r="O104" s="374" t="s">
        <v>391</v>
      </c>
      <c r="P104" s="374" t="s">
        <v>394</v>
      </c>
      <c r="Q104" s="374" t="s">
        <v>760</v>
      </c>
      <c r="R104" s="374" t="s">
        <v>761</v>
      </c>
      <c r="S104" s="263">
        <f t="shared" si="10"/>
        <v>0.4</v>
      </c>
      <c r="T104" s="263">
        <f>IF(L104='[3]11 FORMULAS'!$Q$5,T103-(T103*S104),T103)</f>
        <v>0.252</v>
      </c>
      <c r="U104" s="485">
        <f>IF(L104='[3]11 FORMULAS'!$Q$6,U103-(U103*S104),U103)</f>
        <v>0.4</v>
      </c>
      <c r="V104" s="681"/>
      <c r="W104" s="684"/>
      <c r="Y104" s="267"/>
      <c r="Z104" s="268"/>
      <c r="AA104" s="362"/>
    </row>
    <row r="105" spans="1:27" ht="14.25" customHeight="1" x14ac:dyDescent="0.25">
      <c r="A105" s="672"/>
      <c r="B105" s="672"/>
      <c r="C105" s="675"/>
      <c r="D105" s="678"/>
      <c r="E105" s="261">
        <v>3</v>
      </c>
      <c r="F105" s="484"/>
      <c r="G105" s="368"/>
      <c r="H105" s="368"/>
      <c r="I105" s="262" t="str">
        <f t="shared" si="11"/>
        <v xml:space="preserve">  </v>
      </c>
      <c r="J105" s="371"/>
      <c r="K105" s="263" t="str">
        <f>+IF(J105='[3]11 FORMULAS'!$E$4,'[3]11 FORMULAS'!$F$4,IF(J105='[3]11 FORMULAS'!$E$5,'[3]11 FORMULAS'!$F$5,IF(J105='[3]11 FORMULAS'!$E$6,'[3]11 FORMULAS'!$F$6,"")))</f>
        <v/>
      </c>
      <c r="L105" s="263" t="str">
        <f>+IF(OR(J105='[3]11 FORMULAS'!$P$4,J105='[3]11 FORMULAS'!$P$5),'[3]11 FORMULAS'!$Q$5,IF(J105='[3]11 FORMULAS'!$P$6,'[3]11 FORMULAS'!$Q$6,""))</f>
        <v/>
      </c>
      <c r="M105" s="371"/>
      <c r="N105" s="263" t="str">
        <f t="shared" si="12"/>
        <v/>
      </c>
      <c r="O105" s="374"/>
      <c r="P105" s="374"/>
      <c r="Q105" s="374"/>
      <c r="R105" s="374"/>
      <c r="S105" s="263" t="str">
        <f t="shared" si="10"/>
        <v/>
      </c>
      <c r="T105" s="263">
        <f>IF(L105='[3]11 FORMULAS'!$Q$5,T104-(T104*S105),T104)</f>
        <v>0.252</v>
      </c>
      <c r="U105" s="485">
        <f>IF(L105='[3]11 FORMULAS'!$Q$6,U104-(U104*S105),U104)</f>
        <v>0.4</v>
      </c>
      <c r="V105" s="681"/>
      <c r="W105" s="684"/>
      <c r="AA105" s="320"/>
    </row>
    <row r="106" spans="1:27" ht="14.25" customHeight="1" x14ac:dyDescent="0.25">
      <c r="A106" s="686"/>
      <c r="B106" s="686"/>
      <c r="C106" s="675"/>
      <c r="D106" s="678"/>
      <c r="E106" s="471">
        <v>4</v>
      </c>
      <c r="F106" s="484"/>
      <c r="G106" s="368"/>
      <c r="H106" s="368"/>
      <c r="I106" s="262" t="str">
        <f t="shared" si="11"/>
        <v xml:space="preserve">  </v>
      </c>
      <c r="J106" s="371"/>
      <c r="K106" s="263" t="str">
        <f>+IF(J106='[3]11 FORMULAS'!$E$4,'[3]11 FORMULAS'!$F$4,IF(J106='[3]11 FORMULAS'!$E$5,'[3]11 FORMULAS'!$F$5,IF(J106='[3]11 FORMULAS'!$E$6,'[3]11 FORMULAS'!$F$6,"")))</f>
        <v/>
      </c>
      <c r="L106" s="263" t="str">
        <f>+IF(OR(J106='[3]11 FORMULAS'!$P$4,J106='[3]11 FORMULAS'!$P$5),'[3]11 FORMULAS'!$Q$5,IF(J106='[3]11 FORMULAS'!$P$6,'[3]11 FORMULAS'!$Q$6,""))</f>
        <v/>
      </c>
      <c r="M106" s="371"/>
      <c r="N106" s="263" t="str">
        <f t="shared" si="12"/>
        <v/>
      </c>
      <c r="O106" s="374"/>
      <c r="P106" s="374"/>
      <c r="Q106" s="374"/>
      <c r="R106" s="374"/>
      <c r="S106" s="263" t="str">
        <f t="shared" si="10"/>
        <v/>
      </c>
      <c r="T106" s="263">
        <f>IF(L106='[3]11 FORMULAS'!$Q$5,T105-(T105*S106),T105)</f>
        <v>0.252</v>
      </c>
      <c r="U106" s="485">
        <f>IF(L106='[3]11 FORMULAS'!$Q$6,U105-(U105*S106),U105)</f>
        <v>0.4</v>
      </c>
      <c r="V106" s="687"/>
      <c r="W106" s="688"/>
      <c r="AA106" s="320"/>
    </row>
    <row r="107" spans="1:27" ht="14.25" customHeight="1" x14ac:dyDescent="0.25">
      <c r="A107" s="686"/>
      <c r="B107" s="686"/>
      <c r="C107" s="675"/>
      <c r="D107" s="678"/>
      <c r="E107" s="471">
        <v>5</v>
      </c>
      <c r="F107" s="484"/>
      <c r="G107" s="368"/>
      <c r="H107" s="368"/>
      <c r="I107" s="262" t="str">
        <f t="shared" si="11"/>
        <v xml:space="preserve">  </v>
      </c>
      <c r="J107" s="371"/>
      <c r="K107" s="263" t="str">
        <f>+IF(J107='[3]11 FORMULAS'!$E$4,'[3]11 FORMULAS'!$F$4,IF(J107='[3]11 FORMULAS'!$E$5,'[3]11 FORMULAS'!$F$5,IF(J107='[3]11 FORMULAS'!$E$6,'[3]11 FORMULAS'!$F$6,"")))</f>
        <v/>
      </c>
      <c r="L107" s="263" t="str">
        <f>+IF(OR(J107='[3]11 FORMULAS'!$P$4,J107='[3]11 FORMULAS'!$P$5),'[3]11 FORMULAS'!$Q$5,IF(J107='[3]11 FORMULAS'!$P$6,'[3]11 FORMULAS'!$Q$6,""))</f>
        <v/>
      </c>
      <c r="M107" s="371"/>
      <c r="N107" s="263" t="str">
        <f t="shared" si="12"/>
        <v/>
      </c>
      <c r="O107" s="374"/>
      <c r="P107" s="374"/>
      <c r="Q107" s="374"/>
      <c r="R107" s="374"/>
      <c r="S107" s="263" t="str">
        <f t="shared" si="10"/>
        <v/>
      </c>
      <c r="T107" s="263">
        <f>IF(L107='[3]11 FORMULAS'!$Q$5,T106-(T106*S107),T106)</f>
        <v>0.252</v>
      </c>
      <c r="U107" s="485">
        <f>IF(L107='[3]11 FORMULAS'!$Q$6,U106-(U106*S107),U106)</f>
        <v>0.4</v>
      </c>
      <c r="V107" s="687"/>
      <c r="W107" s="688"/>
      <c r="AA107" s="320"/>
    </row>
    <row r="108" spans="1:27" ht="15.75" thickBot="1" x14ac:dyDescent="0.3">
      <c r="A108" s="673"/>
      <c r="B108" s="673"/>
      <c r="C108" s="676"/>
      <c r="D108" s="679"/>
      <c r="E108" s="264">
        <v>6</v>
      </c>
      <c r="F108" s="486"/>
      <c r="G108" s="369"/>
      <c r="H108" s="369"/>
      <c r="I108" s="265" t="str">
        <f t="shared" si="11"/>
        <v xml:space="preserve">  </v>
      </c>
      <c r="J108" s="372"/>
      <c r="K108" s="266" t="str">
        <f>+IF(J108='[3]11 FORMULAS'!$E$4,'[3]11 FORMULAS'!$F$4,IF(J108='[3]11 FORMULAS'!$E$5,'[3]11 FORMULAS'!$F$5,IF(J108='[3]11 FORMULAS'!$E$6,'[3]11 FORMULAS'!$F$6,"")))</f>
        <v/>
      </c>
      <c r="L108" s="266" t="str">
        <f>+IF(OR(J108='[3]11 FORMULAS'!$P$4,J108='[3]11 FORMULAS'!$P$5),'[3]11 FORMULAS'!$Q$5,IF(J108='[3]11 FORMULAS'!$P$6,'[3]11 FORMULAS'!$Q$6,""))</f>
        <v/>
      </c>
      <c r="M108" s="372"/>
      <c r="N108" s="266" t="str">
        <f t="shared" si="12"/>
        <v/>
      </c>
      <c r="O108" s="375"/>
      <c r="P108" s="375"/>
      <c r="Q108" s="375"/>
      <c r="R108" s="375"/>
      <c r="S108" s="266" t="str">
        <f t="shared" si="10"/>
        <v/>
      </c>
      <c r="T108" s="266">
        <f>IF(L108='[3]11 FORMULAS'!$Q$5,T107-(T107*S108),T107)</f>
        <v>0.252</v>
      </c>
      <c r="U108" s="487">
        <f>IF(L108='[3]11 FORMULAS'!$Q$6,U107-(U107*S108),U107)</f>
        <v>0.4</v>
      </c>
      <c r="V108" s="682"/>
      <c r="W108" s="685"/>
      <c r="Y108" s="267"/>
      <c r="Z108" s="268"/>
      <c r="AA108" s="362"/>
    </row>
    <row r="109" spans="1:27" ht="128.25" x14ac:dyDescent="0.25">
      <c r="A109" s="671" t="str">
        <f>'4 MAPA CALOR INHERENTE'!A24</f>
        <v>R1GRF</v>
      </c>
      <c r="B109" s="671" t="str">
        <f>'4 MAPA CALOR INHERENTE'!B24</f>
        <v>Posibilidad de afectación reputacional por perdida 
y/o desaparición de los bienes al servicio de la 
Entidad debido al incumplimiento de directrices 
establecidas por el proceso de Recursos Físicos y documental por parte de los servidores y/o contratistas de la entidad</v>
      </c>
      <c r="C109" s="674" cm="1">
        <f t="array" ref="C109">IF(MOD(ROW()-7,6)=0, INDEX('3 PROBABIL E IMPACTO INHERENTE'!$E$7:$E$74, (ROW()-7)/6 + 1), "")</f>
        <v>0.6</v>
      </c>
      <c r="D109" s="677" cm="1">
        <f t="array" ref="D109">IF(MOD(ROW()-7,6)=0, INDEX('3 PROBABIL E IMPACTO INHERENTE'!$M$7:$M$74, (ROW()-7)/6 + 1), "")</f>
        <v>0.4</v>
      </c>
      <c r="E109" s="255">
        <v>1</v>
      </c>
      <c r="F109" s="482" t="s">
        <v>682</v>
      </c>
      <c r="G109" s="367" t="s">
        <v>683</v>
      </c>
      <c r="H109" s="367" t="s">
        <v>684</v>
      </c>
      <c r="I109" s="256" t="str">
        <f t="shared" si="11"/>
        <v xml:space="preserve">La almacenista general  coteja anualmente la realización de la toma física de bienes al servicio de la entidad, lo cual se evidencia por medio del informe de toma física y el acta de socialización en la mesa técnica de inventarios. 
En caso de no evidenciarse la toma física anual, se debe justificar mediante  memorando las razones por las cuales no se implementó, como evidencia de la desviación se cuenta con memorando electrónico. </v>
      </c>
      <c r="J109" s="370" t="s">
        <v>69</v>
      </c>
      <c r="K109" s="257">
        <f>+IF(J109='[3]11 FORMULAS'!$E$4,'[3]11 FORMULAS'!$F$4,IF(J109='[3]11 FORMULAS'!$E$5,'[3]11 FORMULAS'!$F$5,IF(J109='[3]11 FORMULAS'!$E$6,'[3]11 FORMULAS'!$F$6,"")))</f>
        <v>0.15</v>
      </c>
      <c r="L109" s="257" t="str">
        <f>+IF(OR(J109='[3]11 FORMULAS'!$P$4,J109='[3]11 FORMULAS'!$P$5),'[3]11 FORMULAS'!$Q$5,IF(J109='[3]11 FORMULAS'!$P$6,'[3]11 FORMULAS'!$Q$6,""))</f>
        <v>Probabilidad</v>
      </c>
      <c r="M109" s="370" t="s">
        <v>54</v>
      </c>
      <c r="N109" s="257">
        <f t="shared" si="12"/>
        <v>0.15</v>
      </c>
      <c r="O109" s="373" t="s">
        <v>766</v>
      </c>
      <c r="P109" s="373" t="s">
        <v>402</v>
      </c>
      <c r="Q109" s="373" t="s">
        <v>760</v>
      </c>
      <c r="R109" s="373" t="s">
        <v>761</v>
      </c>
      <c r="S109" s="257">
        <f t="shared" si="10"/>
        <v>0.3</v>
      </c>
      <c r="T109" s="257">
        <f>IF(L109='[3]11 FORMULAS'!$Q$5,C109-(C109*S109),C109)</f>
        <v>0.42</v>
      </c>
      <c r="U109" s="483">
        <f>IF(L109='[3]11 FORMULAS'!$Q$6,D109-(D109*S109),D109)</f>
        <v>0.4</v>
      </c>
      <c r="V109" s="680">
        <f>+IF(T114="","",T114)</f>
        <v>0.29399999999999998</v>
      </c>
      <c r="W109" s="683">
        <f>+IF(U114="","",U114)</f>
        <v>0.4</v>
      </c>
      <c r="Y109" s="267"/>
      <c r="Z109" s="268"/>
      <c r="AA109" s="362"/>
    </row>
    <row r="110" spans="1:27" ht="114" x14ac:dyDescent="0.25">
      <c r="A110" s="672"/>
      <c r="B110" s="672"/>
      <c r="C110" s="675"/>
      <c r="D110" s="678"/>
      <c r="E110" s="261">
        <v>2</v>
      </c>
      <c r="F110" s="484" t="s">
        <v>682</v>
      </c>
      <c r="G110" s="368" t="s">
        <v>614</v>
      </c>
      <c r="H110" s="368" t="s">
        <v>685</v>
      </c>
      <c r="I110" s="262" t="str">
        <f t="shared" si="11"/>
        <v xml:space="preserve">La almacenista general  verifica cada vez que se requiera la realización del  seguimiento a los traslados de bienes al servicio de la Entidad, dejando como  evidencia los comprobantes de traslado en el formato F-GRF-1103.
En caso de no efectuarse la verificación, se debe justificar mediante memorando dirigido al superior inmediato. </v>
      </c>
      <c r="J110" s="371" t="s">
        <v>69</v>
      </c>
      <c r="K110" s="263">
        <f>+IF(J110='[3]11 FORMULAS'!$E$4,'[3]11 FORMULAS'!$F$4,IF(J110='[3]11 FORMULAS'!$E$5,'[3]11 FORMULAS'!$F$5,IF(J110='[3]11 FORMULAS'!$E$6,'[3]11 FORMULAS'!$F$6,"")))</f>
        <v>0.15</v>
      </c>
      <c r="L110" s="263" t="str">
        <f>+IF(OR(J110='[3]11 FORMULAS'!$P$4,J110='[3]11 FORMULAS'!$P$5),'[3]11 FORMULAS'!$Q$5,IF(J110='[3]11 FORMULAS'!$P$6,'[3]11 FORMULAS'!$Q$6,""))</f>
        <v>Probabilidad</v>
      </c>
      <c r="M110" s="371" t="s">
        <v>54</v>
      </c>
      <c r="N110" s="263">
        <f t="shared" si="12"/>
        <v>0.15</v>
      </c>
      <c r="O110" s="374" t="s">
        <v>766</v>
      </c>
      <c r="P110" s="374" t="s">
        <v>394</v>
      </c>
      <c r="Q110" s="374" t="s">
        <v>760</v>
      </c>
      <c r="R110" s="374" t="s">
        <v>761</v>
      </c>
      <c r="S110" s="263">
        <f t="shared" si="10"/>
        <v>0.3</v>
      </c>
      <c r="T110" s="263">
        <f>IF(L110='[3]11 FORMULAS'!$Q$5,T109-(T109*S110),T109)</f>
        <v>0.29399999999999998</v>
      </c>
      <c r="U110" s="485">
        <f>IF(L110='[3]11 FORMULAS'!$Q$6,U109-(U109*S110),U109)</f>
        <v>0.4</v>
      </c>
      <c r="V110" s="681"/>
      <c r="W110" s="684"/>
      <c r="Y110" s="267"/>
      <c r="Z110" s="268"/>
      <c r="AA110" s="362"/>
    </row>
    <row r="111" spans="1:27" x14ac:dyDescent="0.25">
      <c r="A111" s="672"/>
      <c r="B111" s="672"/>
      <c r="C111" s="675"/>
      <c r="D111" s="678"/>
      <c r="E111" s="261">
        <v>3</v>
      </c>
      <c r="F111" s="484"/>
      <c r="G111" s="368"/>
      <c r="H111" s="368"/>
      <c r="I111" s="262" t="str">
        <f t="shared" si="11"/>
        <v xml:space="preserve">  </v>
      </c>
      <c r="J111" s="371"/>
      <c r="K111" s="263" t="str">
        <f>+IF(J111='[3]11 FORMULAS'!$E$4,'[3]11 FORMULAS'!$F$4,IF(J111='[3]11 FORMULAS'!$E$5,'[3]11 FORMULAS'!$F$5,IF(J111='[3]11 FORMULAS'!$E$6,'[3]11 FORMULAS'!$F$6,"")))</f>
        <v/>
      </c>
      <c r="L111" s="263" t="str">
        <f>+IF(OR(J111='[3]11 FORMULAS'!$P$4,J111='[3]11 FORMULAS'!$P$5),'[3]11 FORMULAS'!$Q$5,IF(J111='[3]11 FORMULAS'!$P$6,'[3]11 FORMULAS'!$Q$6,""))</f>
        <v/>
      </c>
      <c r="M111" s="371"/>
      <c r="N111" s="263" t="str">
        <f t="shared" si="12"/>
        <v/>
      </c>
      <c r="O111" s="374"/>
      <c r="P111" s="374"/>
      <c r="Q111" s="374"/>
      <c r="R111" s="374"/>
      <c r="S111" s="263" t="str">
        <f t="shared" si="10"/>
        <v/>
      </c>
      <c r="T111" s="263">
        <f>IF(L111='[3]11 FORMULAS'!$Q$5,T110-(T110*S111),T110)</f>
        <v>0.29399999999999998</v>
      </c>
      <c r="U111" s="485">
        <f>IF(L111='[3]11 FORMULAS'!$Q$6,U110-(U110*S111),U110)</f>
        <v>0.4</v>
      </c>
      <c r="V111" s="681"/>
      <c r="W111" s="684"/>
      <c r="AA111" s="320"/>
    </row>
    <row r="112" spans="1:27" x14ac:dyDescent="0.25">
      <c r="A112" s="686"/>
      <c r="B112" s="686"/>
      <c r="C112" s="675"/>
      <c r="D112" s="678"/>
      <c r="E112" s="471">
        <v>4</v>
      </c>
      <c r="F112" s="484"/>
      <c r="G112" s="368"/>
      <c r="H112" s="368"/>
      <c r="I112" s="262" t="str">
        <f t="shared" si="11"/>
        <v xml:space="preserve">  </v>
      </c>
      <c r="J112" s="371"/>
      <c r="K112" s="263" t="str">
        <f>+IF(J112='[3]11 FORMULAS'!$E$4,'[3]11 FORMULAS'!$F$4,IF(J112='[3]11 FORMULAS'!$E$5,'[3]11 FORMULAS'!$F$5,IF(J112='[3]11 FORMULAS'!$E$6,'[3]11 FORMULAS'!$F$6,"")))</f>
        <v/>
      </c>
      <c r="L112" s="263" t="str">
        <f>+IF(OR(J112='[3]11 FORMULAS'!$P$4,J112='[3]11 FORMULAS'!$P$5),'[3]11 FORMULAS'!$Q$5,IF(J112='[3]11 FORMULAS'!$P$6,'[3]11 FORMULAS'!$Q$6,""))</f>
        <v/>
      </c>
      <c r="M112" s="371"/>
      <c r="N112" s="263" t="str">
        <f t="shared" si="12"/>
        <v/>
      </c>
      <c r="O112" s="374"/>
      <c r="P112" s="374"/>
      <c r="Q112" s="374"/>
      <c r="R112" s="374"/>
      <c r="S112" s="263" t="str">
        <f t="shared" si="10"/>
        <v/>
      </c>
      <c r="T112" s="263">
        <f>IF(L112='[3]11 FORMULAS'!$Q$5,T111-(T111*S112),T111)</f>
        <v>0.29399999999999998</v>
      </c>
      <c r="U112" s="485">
        <f>IF(L112='[3]11 FORMULAS'!$Q$6,U111-(U111*S112),U111)</f>
        <v>0.4</v>
      </c>
      <c r="V112" s="687"/>
      <c r="W112" s="688"/>
      <c r="AA112" s="320"/>
    </row>
    <row r="113" spans="1:27" x14ac:dyDescent="0.25">
      <c r="A113" s="686"/>
      <c r="B113" s="686"/>
      <c r="C113" s="675"/>
      <c r="D113" s="678"/>
      <c r="E113" s="471">
        <v>5</v>
      </c>
      <c r="F113" s="484"/>
      <c r="G113" s="368"/>
      <c r="H113" s="368"/>
      <c r="I113" s="262" t="str">
        <f t="shared" si="11"/>
        <v xml:space="preserve">  </v>
      </c>
      <c r="J113" s="371"/>
      <c r="K113" s="263" t="str">
        <f>+IF(J113='[3]11 FORMULAS'!$E$4,'[3]11 FORMULAS'!$F$4,IF(J113='[3]11 FORMULAS'!$E$5,'[3]11 FORMULAS'!$F$5,IF(J113='[3]11 FORMULAS'!$E$6,'[3]11 FORMULAS'!$F$6,"")))</f>
        <v/>
      </c>
      <c r="L113" s="263" t="str">
        <f>+IF(OR(J113='[3]11 FORMULAS'!$P$4,J113='[3]11 FORMULAS'!$P$5),'[3]11 FORMULAS'!$Q$5,IF(J113='[3]11 FORMULAS'!$P$6,'[3]11 FORMULAS'!$Q$6,""))</f>
        <v/>
      </c>
      <c r="M113" s="371"/>
      <c r="N113" s="263" t="str">
        <f t="shared" si="12"/>
        <v/>
      </c>
      <c r="O113" s="374"/>
      <c r="P113" s="374"/>
      <c r="Q113" s="374"/>
      <c r="R113" s="374"/>
      <c r="S113" s="263" t="str">
        <f t="shared" si="10"/>
        <v/>
      </c>
      <c r="T113" s="263">
        <f>IF(L113='[3]11 FORMULAS'!$Q$5,T112-(T112*S113),T112)</f>
        <v>0.29399999999999998</v>
      </c>
      <c r="U113" s="485">
        <f>IF(L113='[3]11 FORMULAS'!$Q$6,U112-(U112*S113),U112)</f>
        <v>0.4</v>
      </c>
      <c r="V113" s="687"/>
      <c r="W113" s="688"/>
      <c r="AA113" s="320"/>
    </row>
    <row r="114" spans="1:27" ht="15.75" thickBot="1" x14ac:dyDescent="0.3">
      <c r="A114" s="673"/>
      <c r="B114" s="673"/>
      <c r="C114" s="676"/>
      <c r="D114" s="679"/>
      <c r="E114" s="264">
        <v>6</v>
      </c>
      <c r="F114" s="486"/>
      <c r="G114" s="369"/>
      <c r="H114" s="369"/>
      <c r="I114" s="265" t="str">
        <f t="shared" si="11"/>
        <v xml:space="preserve">  </v>
      </c>
      <c r="J114" s="372"/>
      <c r="K114" s="266" t="str">
        <f>+IF(J114='[3]11 FORMULAS'!$E$4,'[3]11 FORMULAS'!$F$4,IF(J114='[3]11 FORMULAS'!$E$5,'[3]11 FORMULAS'!$F$5,IF(J114='[3]11 FORMULAS'!$E$6,'[3]11 FORMULAS'!$F$6,"")))</f>
        <v/>
      </c>
      <c r="L114" s="266" t="str">
        <f>+IF(OR(J114='[3]11 FORMULAS'!$P$4,J114='[3]11 FORMULAS'!$P$5),'[3]11 FORMULAS'!$Q$5,IF(J114='[3]11 FORMULAS'!$P$6,'[3]11 FORMULAS'!$Q$6,""))</f>
        <v/>
      </c>
      <c r="M114" s="372"/>
      <c r="N114" s="266" t="str">
        <f t="shared" si="12"/>
        <v/>
      </c>
      <c r="O114" s="375"/>
      <c r="P114" s="375"/>
      <c r="Q114" s="375"/>
      <c r="R114" s="375"/>
      <c r="S114" s="266" t="str">
        <f t="shared" si="10"/>
        <v/>
      </c>
      <c r="T114" s="266">
        <f>IF(L114='[3]11 FORMULAS'!$Q$5,T113-(T113*S114),T113)</f>
        <v>0.29399999999999998</v>
      </c>
      <c r="U114" s="487">
        <f>IF(L114='[3]11 FORMULAS'!$Q$6,U113-(U113*S114),U113)</f>
        <v>0.4</v>
      </c>
      <c r="V114" s="682"/>
      <c r="W114" s="685"/>
      <c r="Y114" s="267"/>
      <c r="Z114" s="268"/>
      <c r="AA114" s="362"/>
    </row>
    <row r="115" spans="1:27" ht="213.75" x14ac:dyDescent="0.25">
      <c r="A115" s="671" t="str">
        <f>'4 MAPA CALOR INHERENTE'!A25</f>
        <v>R1GT</v>
      </c>
      <c r="B115" s="671" t="str">
        <f>'4 MAPA CALOR INHERENTE'!B25</f>
        <v>Posibilidad de afectación económica por sanciones de entes de control  o por la adquisicion de bienes y/o servicios tecnologicos debido a debilidades en la identificación de las especificaciones tecnicas</v>
      </c>
      <c r="C115" s="674" cm="1">
        <f t="array" ref="C115">IF(MOD(ROW()-7,6)=0, INDEX('3 PROBABIL E IMPACTO INHERENTE'!$E$7:$E$74, (ROW()-7)/6 + 1), "")</f>
        <v>0.6</v>
      </c>
      <c r="D115" s="677" cm="1">
        <f t="array" ref="D115">IF(MOD(ROW()-7,6)=0, INDEX('3 PROBABIL E IMPACTO INHERENTE'!$M$7:$M$74, (ROW()-7)/6 + 1), "")</f>
        <v>1</v>
      </c>
      <c r="E115" s="255">
        <v>1</v>
      </c>
      <c r="F115" s="482" t="s">
        <v>686</v>
      </c>
      <c r="G115" s="367" t="s">
        <v>614</v>
      </c>
      <c r="H115" s="367" t="s">
        <v>687</v>
      </c>
      <c r="I115" s="256" t="str">
        <f t="shared" si="11"/>
        <v>El (la) Director(a) de Tecnologías y Sistemas de la Información verifica cada vez que se requiera adquirir un bien o un servicio tecnológico, con el profesional responsable que demanda el bien y/o servicio a adquirir, que lo consignado en el estudio previo y anexo de especificaciones técnicas corresponda con la necesidad a suplir. Como evidencia de la ejecución del control se contará con el estudio previo aprobado y anexo de especificaciones técnicas.
En el evento de no contar con el estudio previo y anexo de especificaciones técnicas o que el contenido de los mismos no se ajuste a la necesidad, se solicita ajuste por medio de correo electrónico al responsable que demanda el bien y/o servicio, como evidencia se contará con el correo electrónico.</v>
      </c>
      <c r="J115" s="370" t="s">
        <v>56</v>
      </c>
      <c r="K115" s="257">
        <f>+IF(J115='[3]11 FORMULAS'!$E$4,'[3]11 FORMULAS'!$F$4,IF(J115='[3]11 FORMULAS'!$E$5,'[3]11 FORMULAS'!$F$5,IF(J115='[3]11 FORMULAS'!$E$6,'[3]11 FORMULAS'!$F$6,"")))</f>
        <v>0.25</v>
      </c>
      <c r="L115" s="257" t="str">
        <f>+IF(OR(J115='[3]11 FORMULAS'!$P$4,J115='[3]11 FORMULAS'!$P$5),'[3]11 FORMULAS'!$Q$5,IF(J115='[3]11 FORMULAS'!$P$6,'[3]11 FORMULAS'!$Q$6,""))</f>
        <v>Probabilidad</v>
      </c>
      <c r="M115" s="370" t="s">
        <v>54</v>
      </c>
      <c r="N115" s="257">
        <f t="shared" si="12"/>
        <v>0.15</v>
      </c>
      <c r="O115" s="373" t="s">
        <v>391</v>
      </c>
      <c r="P115" s="373" t="s">
        <v>394</v>
      </c>
      <c r="Q115" s="373" t="s">
        <v>760</v>
      </c>
      <c r="R115" s="373" t="s">
        <v>761</v>
      </c>
      <c r="S115" s="257">
        <f t="shared" si="10"/>
        <v>0.4</v>
      </c>
      <c r="T115" s="257">
        <f>IF(L115='[3]11 FORMULAS'!$Q$5,C115-(C115*S115),C115)</f>
        <v>0.36</v>
      </c>
      <c r="U115" s="483">
        <f>IF(L115='[3]11 FORMULAS'!$Q$6,D115-(D115*S115),D115)</f>
        <v>1</v>
      </c>
      <c r="V115" s="680">
        <f>+IF(T120="","",T120)</f>
        <v>0.36</v>
      </c>
      <c r="W115" s="683">
        <f>+IF(U120="","",U120)</f>
        <v>1</v>
      </c>
      <c r="Y115" s="267"/>
      <c r="Z115" s="268"/>
      <c r="AA115" s="362"/>
    </row>
    <row r="116" spans="1:27" ht="15" x14ac:dyDescent="0.25">
      <c r="A116" s="672"/>
      <c r="B116" s="672"/>
      <c r="C116" s="675"/>
      <c r="D116" s="678"/>
      <c r="E116" s="261">
        <v>2</v>
      </c>
      <c r="F116" s="484"/>
      <c r="G116" s="368"/>
      <c r="H116" s="368"/>
      <c r="I116" s="262" t="str">
        <f t="shared" si="11"/>
        <v xml:space="preserve">  </v>
      </c>
      <c r="J116" s="371"/>
      <c r="K116" s="263" t="str">
        <f>+IF(J116='[3]11 FORMULAS'!$E$4,'[3]11 FORMULAS'!$F$4,IF(J116='[3]11 FORMULAS'!$E$5,'[3]11 FORMULAS'!$F$5,IF(J116='[3]11 FORMULAS'!$E$6,'[3]11 FORMULAS'!$F$6,"")))</f>
        <v/>
      </c>
      <c r="L116" s="263" t="str">
        <f>+IF(OR(J116='[3]11 FORMULAS'!$P$4,J116='[3]11 FORMULAS'!$P$5),'[3]11 FORMULAS'!$Q$5,IF(J116='[3]11 FORMULAS'!$P$6,'[3]11 FORMULAS'!$Q$6,""))</f>
        <v/>
      </c>
      <c r="M116" s="371"/>
      <c r="N116" s="263" t="str">
        <f t="shared" si="12"/>
        <v/>
      </c>
      <c r="O116" s="374"/>
      <c r="P116" s="374"/>
      <c r="Q116" s="374"/>
      <c r="R116" s="374"/>
      <c r="S116" s="263" t="str">
        <f t="shared" si="10"/>
        <v/>
      </c>
      <c r="T116" s="263">
        <f>IF(L116='[3]11 FORMULAS'!$Q$5,T115-(T115*S116),T115)</f>
        <v>0.36</v>
      </c>
      <c r="U116" s="485">
        <f>IF(L116='[3]11 FORMULAS'!$Q$6,U115-(U115*S116),U115)</f>
        <v>1</v>
      </c>
      <c r="V116" s="681"/>
      <c r="W116" s="684"/>
      <c r="Y116" s="267"/>
      <c r="Z116" s="268"/>
      <c r="AA116" s="362"/>
    </row>
    <row r="117" spans="1:27" x14ac:dyDescent="0.25">
      <c r="A117" s="672"/>
      <c r="B117" s="672"/>
      <c r="C117" s="675"/>
      <c r="D117" s="678"/>
      <c r="E117" s="261">
        <v>3</v>
      </c>
      <c r="F117" s="484"/>
      <c r="G117" s="368"/>
      <c r="H117" s="368"/>
      <c r="I117" s="262" t="str">
        <f t="shared" si="11"/>
        <v xml:space="preserve">  </v>
      </c>
      <c r="J117" s="371"/>
      <c r="K117" s="263" t="str">
        <f>+IF(J117='[3]11 FORMULAS'!$E$4,'[3]11 FORMULAS'!$F$4,IF(J117='[3]11 FORMULAS'!$E$5,'[3]11 FORMULAS'!$F$5,IF(J117='[3]11 FORMULAS'!$E$6,'[3]11 FORMULAS'!$F$6,"")))</f>
        <v/>
      </c>
      <c r="L117" s="263" t="str">
        <f>+IF(OR(J117='[3]11 FORMULAS'!$P$4,J117='[3]11 FORMULAS'!$P$5),'[3]11 FORMULAS'!$Q$5,IF(J117='[3]11 FORMULAS'!$P$6,'[3]11 FORMULAS'!$Q$6,""))</f>
        <v/>
      </c>
      <c r="M117" s="371"/>
      <c r="N117" s="263" t="str">
        <f t="shared" si="12"/>
        <v/>
      </c>
      <c r="O117" s="374"/>
      <c r="P117" s="374"/>
      <c r="Q117" s="374"/>
      <c r="R117" s="374"/>
      <c r="S117" s="263" t="str">
        <f t="shared" si="10"/>
        <v/>
      </c>
      <c r="T117" s="263">
        <f>IF(L117='[3]11 FORMULAS'!$Q$5,T116-(T116*S117),T116)</f>
        <v>0.36</v>
      </c>
      <c r="U117" s="485">
        <f>IF(L117='[3]11 FORMULAS'!$Q$6,U116-(U116*S117),U116)</f>
        <v>1</v>
      </c>
      <c r="V117" s="681"/>
      <c r="W117" s="684"/>
      <c r="AA117" s="320"/>
    </row>
    <row r="118" spans="1:27" x14ac:dyDescent="0.25">
      <c r="A118" s="686"/>
      <c r="B118" s="686"/>
      <c r="C118" s="675"/>
      <c r="D118" s="678"/>
      <c r="E118" s="471">
        <v>4</v>
      </c>
      <c r="F118" s="484"/>
      <c r="G118" s="368"/>
      <c r="H118" s="368"/>
      <c r="I118" s="262" t="str">
        <f t="shared" si="11"/>
        <v xml:space="preserve">  </v>
      </c>
      <c r="J118" s="371"/>
      <c r="K118" s="263" t="str">
        <f>+IF(J118='[3]11 FORMULAS'!$E$4,'[3]11 FORMULAS'!$F$4,IF(J118='[3]11 FORMULAS'!$E$5,'[3]11 FORMULAS'!$F$5,IF(J118='[3]11 FORMULAS'!$E$6,'[3]11 FORMULAS'!$F$6,"")))</f>
        <v/>
      </c>
      <c r="L118" s="263" t="str">
        <f>+IF(OR(J118='[3]11 FORMULAS'!$P$4,J118='[3]11 FORMULAS'!$P$5),'[3]11 FORMULAS'!$Q$5,IF(J118='[3]11 FORMULAS'!$P$6,'[3]11 FORMULAS'!$Q$6,""))</f>
        <v/>
      </c>
      <c r="M118" s="371"/>
      <c r="N118" s="263" t="str">
        <f t="shared" si="12"/>
        <v/>
      </c>
      <c r="O118" s="374"/>
      <c r="P118" s="374"/>
      <c r="Q118" s="374"/>
      <c r="R118" s="374"/>
      <c r="S118" s="263" t="str">
        <f t="shared" si="10"/>
        <v/>
      </c>
      <c r="T118" s="263">
        <f>IF(L118='[3]11 FORMULAS'!$Q$5,T117-(T117*S118),T117)</f>
        <v>0.36</v>
      </c>
      <c r="U118" s="485">
        <f>IF(L118='[3]11 FORMULAS'!$Q$6,U117-(U117*S118),U117)</f>
        <v>1</v>
      </c>
      <c r="V118" s="687"/>
      <c r="W118" s="688"/>
      <c r="AA118" s="320"/>
    </row>
    <row r="119" spans="1:27" x14ac:dyDescent="0.25">
      <c r="A119" s="686"/>
      <c r="B119" s="686"/>
      <c r="C119" s="675"/>
      <c r="D119" s="678"/>
      <c r="E119" s="471">
        <v>5</v>
      </c>
      <c r="F119" s="484"/>
      <c r="G119" s="368"/>
      <c r="H119" s="368"/>
      <c r="I119" s="262" t="str">
        <f t="shared" si="11"/>
        <v xml:space="preserve">  </v>
      </c>
      <c r="J119" s="371"/>
      <c r="K119" s="263" t="str">
        <f>+IF(J119='[3]11 FORMULAS'!$E$4,'[3]11 FORMULAS'!$F$4,IF(J119='[3]11 FORMULAS'!$E$5,'[3]11 FORMULAS'!$F$5,IF(J119='[3]11 FORMULAS'!$E$6,'[3]11 FORMULAS'!$F$6,"")))</f>
        <v/>
      </c>
      <c r="L119" s="263" t="str">
        <f>+IF(OR(J119='[3]11 FORMULAS'!$P$4,J119='[3]11 FORMULAS'!$P$5),'[3]11 FORMULAS'!$Q$5,IF(J119='[3]11 FORMULAS'!$P$6,'[3]11 FORMULAS'!$Q$6,""))</f>
        <v/>
      </c>
      <c r="M119" s="371"/>
      <c r="N119" s="263" t="str">
        <f t="shared" si="12"/>
        <v/>
      </c>
      <c r="O119" s="374"/>
      <c r="P119" s="374"/>
      <c r="Q119" s="374"/>
      <c r="R119" s="374"/>
      <c r="S119" s="263" t="str">
        <f>+IFERROR(K119+N119,"")</f>
        <v/>
      </c>
      <c r="T119" s="263">
        <f>IF(L119='[3]11 FORMULAS'!$Q$5,T118-(T118*S119),T118)</f>
        <v>0.36</v>
      </c>
      <c r="U119" s="485">
        <f>IF(L119='[3]11 FORMULAS'!$Q$6,U118-(U118*S119),U118)</f>
        <v>1</v>
      </c>
      <c r="V119" s="687"/>
      <c r="W119" s="688"/>
      <c r="AA119" s="320"/>
    </row>
    <row r="120" spans="1:27" ht="15.75" thickBot="1" x14ac:dyDescent="0.3">
      <c r="A120" s="673"/>
      <c r="B120" s="673"/>
      <c r="C120" s="676"/>
      <c r="D120" s="679"/>
      <c r="E120" s="264">
        <v>6</v>
      </c>
      <c r="F120" s="486"/>
      <c r="G120" s="369"/>
      <c r="H120" s="369"/>
      <c r="I120" s="265" t="str">
        <f t="shared" si="11"/>
        <v xml:space="preserve">  </v>
      </c>
      <c r="J120" s="372"/>
      <c r="K120" s="266" t="str">
        <f>+IF(J120='[3]11 FORMULAS'!$E$4,'[3]11 FORMULAS'!$F$4,IF(J120='[3]11 FORMULAS'!$E$5,'[3]11 FORMULAS'!$F$5,IF(J120='[3]11 FORMULAS'!$E$6,'[3]11 FORMULAS'!$F$6,"")))</f>
        <v/>
      </c>
      <c r="L120" s="266" t="str">
        <f>+IF(OR(J120='[3]11 FORMULAS'!$P$4,J120='[3]11 FORMULAS'!$P$5),'[3]11 FORMULAS'!$Q$5,IF(J120='[3]11 FORMULAS'!$P$6,'[3]11 FORMULAS'!$Q$6,""))</f>
        <v/>
      </c>
      <c r="M120" s="372"/>
      <c r="N120" s="266" t="str">
        <f t="shared" si="12"/>
        <v/>
      </c>
      <c r="O120" s="375"/>
      <c r="P120" s="375"/>
      <c r="Q120" s="375"/>
      <c r="R120" s="375"/>
      <c r="S120" s="266" t="str">
        <f t="shared" si="10"/>
        <v/>
      </c>
      <c r="T120" s="266">
        <f>IF(L120='[3]11 FORMULAS'!$Q$5,T119-(T119*S120),T119)</f>
        <v>0.36</v>
      </c>
      <c r="U120" s="487">
        <f>IF(L120='[3]11 FORMULAS'!$Q$6,U119-(U119*S120),U119)</f>
        <v>1</v>
      </c>
      <c r="V120" s="682"/>
      <c r="W120" s="685"/>
      <c r="Y120" s="267"/>
      <c r="Z120" s="268"/>
      <c r="AA120" s="362"/>
    </row>
    <row r="121" spans="1:27" ht="285" x14ac:dyDescent="0.25">
      <c r="A121" s="671" t="str">
        <f>'4 MAPA CALOR INHERENTE'!A26</f>
        <v>R2GT</v>
      </c>
      <c r="B121" s="671" t="str">
        <f>'4 MAPA CALOR INHERENTE'!B26</f>
        <v>Posibilidad de afectación reputacional y económica por multas o sanciones de entes de control debido a deficiencias en la supervision a la ejecución contractual de la dirección</v>
      </c>
      <c r="C121" s="674" cm="1">
        <f t="array" ref="C121">IF(MOD(ROW()-7,6)=0, INDEX('3 PROBABIL E IMPACTO INHERENTE'!$E$7:$E$74, (ROW()-7)/6 + 1), "")</f>
        <v>0.6</v>
      </c>
      <c r="D121" s="677" cm="1">
        <f t="array" ref="D121">IF(MOD(ROW()-7,6)=0, INDEX('3 PROBABIL E IMPACTO INHERENTE'!$M$7:$M$74, (ROW()-7)/6 + 1), "")</f>
        <v>0.4</v>
      </c>
      <c r="E121" s="255">
        <v>1</v>
      </c>
      <c r="F121" s="482" t="s">
        <v>688</v>
      </c>
      <c r="G121" s="367" t="s">
        <v>689</v>
      </c>
      <c r="H121" s="367" t="s">
        <v>690</v>
      </c>
      <c r="I121" s="256" t="str">
        <f t="shared" si="11"/>
        <v>El(la) Director(a) de Tecnologías y Sistemas de la Información o quien designe para apoyar la supervisión  verifica   mensualmente con los profesionales responsables del apoyo a la supervisión que la ejecución de los contratos se desarrolle acorde a lo  estipulado contractualmente y en lo consignado en el Manual de Supervisión e Interventoría MA-CGT-04, validando que los bienes y/o servicios se entreguen a satisfacción de la Entidad, lo cual es respaldado con el diligenciamiento del instrumento de seguimiento contractualpara cada uno de los contratos suscritos según aplique. Como evidencia de la ejecución del control se contará con el acta de reunión con la revisión del instrumento de seguimiento actualizado.
En el evento que el instrumento de seguimiento no se encuentre diligenciado y no se pueda evidenciar el seguimiento, se solicita su actualización por medio de correo electrónico al profesional responsable del apoyo a la supervisión, como evidencia se contará con el correo electrónico</v>
      </c>
      <c r="J121" s="370" t="s">
        <v>56</v>
      </c>
      <c r="K121" s="257">
        <f>+IF(J121='[3]11 FORMULAS'!$E$4,'[3]11 FORMULAS'!$F$4,IF(J121='[3]11 FORMULAS'!$E$5,'[3]11 FORMULAS'!$F$5,IF(J121='[3]11 FORMULAS'!$E$6,'[3]11 FORMULAS'!$F$6,"")))</f>
        <v>0.25</v>
      </c>
      <c r="L121" s="257" t="str">
        <f>+IF(OR(J121='[3]11 FORMULAS'!$P$4,J121='[3]11 FORMULAS'!$P$5),'[3]11 FORMULAS'!$Q$5,IF(J121='[3]11 FORMULAS'!$P$6,'[3]11 FORMULAS'!$Q$6,""))</f>
        <v>Probabilidad</v>
      </c>
      <c r="M121" s="370" t="s">
        <v>54</v>
      </c>
      <c r="N121" s="257">
        <f t="shared" si="12"/>
        <v>0.15</v>
      </c>
      <c r="O121" s="373" t="s">
        <v>391</v>
      </c>
      <c r="P121" s="373" t="s">
        <v>397</v>
      </c>
      <c r="Q121" s="373" t="s">
        <v>760</v>
      </c>
      <c r="R121" s="373" t="s">
        <v>761</v>
      </c>
      <c r="S121" s="257">
        <f t="shared" si="10"/>
        <v>0.4</v>
      </c>
      <c r="T121" s="257">
        <f>IF(L121='[3]11 FORMULAS'!$Q$5,C121-(C121*S121),C121)</f>
        <v>0.36</v>
      </c>
      <c r="U121" s="483">
        <f>IF(L121='[3]11 FORMULAS'!$Q$6,D121-(D121*S121),D121)</f>
        <v>0.4</v>
      </c>
      <c r="V121" s="680">
        <f>+IF(T126="","",T126)</f>
        <v>0.36</v>
      </c>
      <c r="W121" s="683">
        <f>+IF(U126="","",U126)</f>
        <v>0.4</v>
      </c>
      <c r="Y121" s="267"/>
      <c r="Z121" s="268"/>
      <c r="AA121" s="362"/>
    </row>
    <row r="122" spans="1:27" ht="15" x14ac:dyDescent="0.25">
      <c r="A122" s="672"/>
      <c r="B122" s="672"/>
      <c r="C122" s="675"/>
      <c r="D122" s="678"/>
      <c r="E122" s="261">
        <v>2</v>
      </c>
      <c r="F122" s="484"/>
      <c r="G122" s="368"/>
      <c r="H122" s="368"/>
      <c r="I122" s="262" t="str">
        <f t="shared" si="11"/>
        <v xml:space="preserve">  </v>
      </c>
      <c r="J122" s="371"/>
      <c r="K122" s="263" t="str">
        <f>+IF(J122='[3]11 FORMULAS'!$E$4,'[3]11 FORMULAS'!$F$4,IF(J122='[3]11 FORMULAS'!$E$5,'[3]11 FORMULAS'!$F$5,IF(J122='[3]11 FORMULAS'!$E$6,'[3]11 FORMULAS'!$F$6,"")))</f>
        <v/>
      </c>
      <c r="L122" s="263" t="str">
        <f>+IF(OR(J122='[3]11 FORMULAS'!$P$4,J122='[3]11 FORMULAS'!$P$5),'[3]11 FORMULAS'!$Q$5,IF(J122='[3]11 FORMULAS'!$P$6,'[3]11 FORMULAS'!$Q$6,""))</f>
        <v/>
      </c>
      <c r="M122" s="371"/>
      <c r="N122" s="263" t="str">
        <f t="shared" si="12"/>
        <v/>
      </c>
      <c r="O122" s="374"/>
      <c r="P122" s="374"/>
      <c r="Q122" s="374"/>
      <c r="R122" s="374"/>
      <c r="S122" s="263" t="str">
        <f t="shared" si="10"/>
        <v/>
      </c>
      <c r="T122" s="263">
        <f>IF(L122='[3]11 FORMULAS'!$Q$5,T121-(T121*S122),T121)</f>
        <v>0.36</v>
      </c>
      <c r="U122" s="485">
        <f>IF(L122='[3]11 FORMULAS'!$Q$6,U121-(U121*S122),U121)</f>
        <v>0.4</v>
      </c>
      <c r="V122" s="681"/>
      <c r="W122" s="684"/>
      <c r="Y122" s="267"/>
      <c r="Z122" s="268"/>
      <c r="AA122" s="362"/>
    </row>
    <row r="123" spans="1:27" ht="14.25" customHeight="1" x14ac:dyDescent="0.25">
      <c r="A123" s="672"/>
      <c r="B123" s="672"/>
      <c r="C123" s="675"/>
      <c r="D123" s="678"/>
      <c r="E123" s="261">
        <v>3</v>
      </c>
      <c r="F123" s="484"/>
      <c r="G123" s="368"/>
      <c r="H123" s="368"/>
      <c r="I123" s="262" t="str">
        <f t="shared" si="11"/>
        <v xml:space="preserve">  </v>
      </c>
      <c r="J123" s="371"/>
      <c r="K123" s="263" t="str">
        <f>+IF(J123='[3]11 FORMULAS'!$E$4,'[3]11 FORMULAS'!$F$4,IF(J123='[3]11 FORMULAS'!$E$5,'[3]11 FORMULAS'!$F$5,IF(J123='[3]11 FORMULAS'!$E$6,'[3]11 FORMULAS'!$F$6,"")))</f>
        <v/>
      </c>
      <c r="L123" s="263" t="str">
        <f>+IF(OR(J123='[3]11 FORMULAS'!$P$4,J123='[3]11 FORMULAS'!$P$5),'[3]11 FORMULAS'!$Q$5,IF(J123='[3]11 FORMULAS'!$P$6,'[3]11 FORMULAS'!$Q$6,""))</f>
        <v/>
      </c>
      <c r="M123" s="371"/>
      <c r="N123" s="263" t="str">
        <f t="shared" si="12"/>
        <v/>
      </c>
      <c r="O123" s="374"/>
      <c r="P123" s="374"/>
      <c r="Q123" s="374"/>
      <c r="R123" s="374"/>
      <c r="S123" s="263" t="str">
        <f t="shared" si="10"/>
        <v/>
      </c>
      <c r="T123" s="263">
        <f>IF(L123='[3]11 FORMULAS'!$Q$5,T122-(T122*S123),T122)</f>
        <v>0.36</v>
      </c>
      <c r="U123" s="485">
        <f>IF(L123='[3]11 FORMULAS'!$Q$6,U122-(U122*S123),U122)</f>
        <v>0.4</v>
      </c>
      <c r="V123" s="681"/>
      <c r="W123" s="684"/>
      <c r="AA123" s="320"/>
    </row>
    <row r="124" spans="1:27" ht="14.25" customHeight="1" x14ac:dyDescent="0.25">
      <c r="A124" s="686"/>
      <c r="B124" s="686"/>
      <c r="C124" s="675"/>
      <c r="D124" s="678"/>
      <c r="E124" s="471">
        <v>4</v>
      </c>
      <c r="F124" s="484"/>
      <c r="G124" s="368"/>
      <c r="H124" s="368"/>
      <c r="I124" s="262" t="str">
        <f t="shared" si="11"/>
        <v xml:space="preserve">  </v>
      </c>
      <c r="J124" s="371"/>
      <c r="K124" s="263" t="str">
        <f>+IF(J124='[3]11 FORMULAS'!$E$4,'[3]11 FORMULAS'!$F$4,IF(J124='[3]11 FORMULAS'!$E$5,'[3]11 FORMULAS'!$F$5,IF(J124='[3]11 FORMULAS'!$E$6,'[3]11 FORMULAS'!$F$6,"")))</f>
        <v/>
      </c>
      <c r="L124" s="263" t="str">
        <f>+IF(OR(J124='[3]11 FORMULAS'!$P$4,J124='[3]11 FORMULAS'!$P$5),'[3]11 FORMULAS'!$Q$5,IF(J124='[3]11 FORMULAS'!$P$6,'[3]11 FORMULAS'!$Q$6,""))</f>
        <v/>
      </c>
      <c r="M124" s="371"/>
      <c r="N124" s="263" t="str">
        <f t="shared" si="12"/>
        <v/>
      </c>
      <c r="O124" s="374"/>
      <c r="P124" s="374"/>
      <c r="Q124" s="374"/>
      <c r="R124" s="374"/>
      <c r="S124" s="263" t="str">
        <f t="shared" si="10"/>
        <v/>
      </c>
      <c r="T124" s="263">
        <f>IF(L124='[3]11 FORMULAS'!$Q$5,T123-(T123*S124),T123)</f>
        <v>0.36</v>
      </c>
      <c r="U124" s="485">
        <f>IF(L124='[3]11 FORMULAS'!$Q$6,U123-(U123*S124),U123)</f>
        <v>0.4</v>
      </c>
      <c r="V124" s="687"/>
      <c r="W124" s="688"/>
      <c r="AA124" s="320"/>
    </row>
    <row r="125" spans="1:27" ht="14.25" customHeight="1" x14ac:dyDescent="0.25">
      <c r="A125" s="686"/>
      <c r="B125" s="686"/>
      <c r="C125" s="675"/>
      <c r="D125" s="678"/>
      <c r="E125" s="471">
        <v>5</v>
      </c>
      <c r="F125" s="484"/>
      <c r="G125" s="368"/>
      <c r="H125" s="368"/>
      <c r="I125" s="262" t="str">
        <f t="shared" si="11"/>
        <v xml:space="preserve">  </v>
      </c>
      <c r="J125" s="371"/>
      <c r="K125" s="263" t="str">
        <f>+IF(J125='[3]11 FORMULAS'!$E$4,'[3]11 FORMULAS'!$F$4,IF(J125='[3]11 FORMULAS'!$E$5,'[3]11 FORMULAS'!$F$5,IF(J125='[3]11 FORMULAS'!$E$6,'[3]11 FORMULAS'!$F$6,"")))</f>
        <v/>
      </c>
      <c r="L125" s="263" t="str">
        <f>+IF(OR(J125='[3]11 FORMULAS'!$P$4,J125='[3]11 FORMULAS'!$P$5),'[3]11 FORMULAS'!$Q$5,IF(J125='[3]11 FORMULAS'!$P$6,'[3]11 FORMULAS'!$Q$6,""))</f>
        <v/>
      </c>
      <c r="M125" s="371"/>
      <c r="N125" s="263" t="str">
        <f t="shared" si="12"/>
        <v/>
      </c>
      <c r="O125" s="374"/>
      <c r="P125" s="374"/>
      <c r="Q125" s="374"/>
      <c r="R125" s="374"/>
      <c r="S125" s="263" t="str">
        <f t="shared" si="10"/>
        <v/>
      </c>
      <c r="T125" s="263">
        <f>IF(L125='[3]11 FORMULAS'!$Q$5,T124-(T124*S125),T124)</f>
        <v>0.36</v>
      </c>
      <c r="U125" s="485">
        <f>IF(L125='[3]11 FORMULAS'!$Q$6,U124-(U124*S125),U124)</f>
        <v>0.4</v>
      </c>
      <c r="V125" s="687"/>
      <c r="W125" s="688"/>
      <c r="AA125" s="320"/>
    </row>
    <row r="126" spans="1:27" ht="15.75" thickBot="1" x14ac:dyDescent="0.3">
      <c r="A126" s="673"/>
      <c r="B126" s="673"/>
      <c r="C126" s="676"/>
      <c r="D126" s="679"/>
      <c r="E126" s="264">
        <v>6</v>
      </c>
      <c r="F126" s="486"/>
      <c r="G126" s="369"/>
      <c r="H126" s="369"/>
      <c r="I126" s="265" t="str">
        <f t="shared" si="11"/>
        <v xml:space="preserve">  </v>
      </c>
      <c r="J126" s="372"/>
      <c r="K126" s="266" t="str">
        <f>+IF(J126='[3]11 FORMULAS'!$E$4,'[3]11 FORMULAS'!$F$4,IF(J126='[3]11 FORMULAS'!$E$5,'[3]11 FORMULAS'!$F$5,IF(J126='[3]11 FORMULAS'!$E$6,'[3]11 FORMULAS'!$F$6,"")))</f>
        <v/>
      </c>
      <c r="L126" s="266" t="str">
        <f>+IF(OR(J126='[3]11 FORMULAS'!$P$4,J126='[3]11 FORMULAS'!$P$5),'[3]11 FORMULAS'!$Q$5,IF(J126='[3]11 FORMULAS'!$P$6,'[3]11 FORMULAS'!$Q$6,""))</f>
        <v/>
      </c>
      <c r="M126" s="372"/>
      <c r="N126" s="266" t="str">
        <f t="shared" si="12"/>
        <v/>
      </c>
      <c r="O126" s="375"/>
      <c r="P126" s="375"/>
      <c r="Q126" s="375"/>
      <c r="R126" s="375"/>
      <c r="S126" s="266" t="str">
        <f t="shared" si="10"/>
        <v/>
      </c>
      <c r="T126" s="266">
        <f>IF(L126='[3]11 FORMULAS'!$Q$5,T125-(T125*S126),T125)</f>
        <v>0.36</v>
      </c>
      <c r="U126" s="487">
        <f>IF(L126='[3]11 FORMULAS'!$Q$6,U125-(U125*S126),U125)</f>
        <v>0.4</v>
      </c>
      <c r="V126" s="682"/>
      <c r="W126" s="685"/>
      <c r="X126" s="363"/>
      <c r="Y126" s="364"/>
      <c r="Z126" s="365"/>
      <c r="AA126" s="366"/>
    </row>
    <row r="127" spans="1:27" ht="199.5" x14ac:dyDescent="0.25">
      <c r="A127" s="671" t="str">
        <f>'4 MAPA CALOR INHERENTE'!A27</f>
        <v>R3GT</v>
      </c>
      <c r="B127" s="671" t="str">
        <f>'4 MAPA CALOR INHERENTE'!B27</f>
        <v>Posibilidad de afectación reputacional  por sanciones de un ente de control debido a limitaciones en la capacidad de la infraestructura tecnológica que soporta las  soluciones tecnológicas requeridas para el funcionamiento en la SDSCJ.</v>
      </c>
      <c r="C127" s="674" cm="1">
        <f t="array" ref="C127">IF(MOD(ROW()-7,6)=0, INDEX('3 PROBABIL E IMPACTO INHERENTE'!$E$7:$E$74, (ROW()-7)/6 + 1), "")</f>
        <v>0.6</v>
      </c>
      <c r="D127" s="677" cm="1">
        <f t="array" ref="D127">IF(MOD(ROW()-7,6)=0, INDEX('3 PROBABIL E IMPACTO INHERENTE'!$M$7:$M$74, (ROW()-7)/6 + 1), "")</f>
        <v>0.6</v>
      </c>
      <c r="E127" s="255">
        <v>1</v>
      </c>
      <c r="F127" s="482" t="s">
        <v>691</v>
      </c>
      <c r="G127" s="367" t="s">
        <v>659</v>
      </c>
      <c r="H127" s="367" t="s">
        <v>692</v>
      </c>
      <c r="I127" s="256" t="str">
        <f t="shared" si="11"/>
        <v>Los profesionales responsables de infraestructura tecnológica de la Dirección de Tecnologías y Sistemas de la Información verifican mensualmente el cumplimiento a la ejecución del Plan de Mantenimiento de la infraestructura tecnológica (Hardware, software y comunicaciones). Como evidencia de la ejecución del control se contará con el Plan de Mantenimiento actualizado.
En el evento de evidenciar incumplimiento en la ejecución del plan, se llevará a cabo una mesa de trabajo en las que se identifiquen las causas de la situación y se adelanten las acciones correctivas requeridas, como evidencia se contará con el acta de la mesa de trabajo adelantada.</v>
      </c>
      <c r="J127" s="370" t="s">
        <v>69</v>
      </c>
      <c r="K127" s="257">
        <f>+IF(J127='[3]11 FORMULAS'!$E$4,'[3]11 FORMULAS'!$F$4,IF(J127='[3]11 FORMULAS'!$E$5,'[3]11 FORMULAS'!$F$5,IF(J127='[3]11 FORMULAS'!$E$6,'[3]11 FORMULAS'!$F$6,"")))</f>
        <v>0.15</v>
      </c>
      <c r="L127" s="257" t="str">
        <f>+IF(OR(J127='[3]11 FORMULAS'!$P$4,J127='[3]11 FORMULAS'!$P$5),'[3]11 FORMULAS'!$Q$5,IF(J127='[3]11 FORMULAS'!$P$6,'[3]11 FORMULAS'!$Q$6,""))</f>
        <v>Probabilidad</v>
      </c>
      <c r="M127" s="370" t="s">
        <v>54</v>
      </c>
      <c r="N127" s="257">
        <f t="shared" si="12"/>
        <v>0.15</v>
      </c>
      <c r="O127" s="373" t="s">
        <v>391</v>
      </c>
      <c r="P127" s="373" t="s">
        <v>397</v>
      </c>
      <c r="Q127" s="373" t="s">
        <v>760</v>
      </c>
      <c r="R127" s="373" t="s">
        <v>761</v>
      </c>
      <c r="S127" s="257">
        <f t="shared" si="10"/>
        <v>0.3</v>
      </c>
      <c r="T127" s="257">
        <f>IF(L127='[3]11 FORMULAS'!$Q$5,C127-(C127*S127),C127)</f>
        <v>0.42</v>
      </c>
      <c r="U127" s="483">
        <f>IF(L127='[3]11 FORMULAS'!$Q$6,D127-(D127*S127),D127)</f>
        <v>0.6</v>
      </c>
      <c r="V127" s="680">
        <f t="shared" ref="V127:W127" si="13">+IF(T132="","",T132)</f>
        <v>0.29399999999999998</v>
      </c>
      <c r="W127" s="683">
        <f t="shared" si="13"/>
        <v>0.6</v>
      </c>
      <c r="Y127" s="267"/>
      <c r="Z127" s="268"/>
      <c r="AA127" s="268"/>
    </row>
    <row r="128" spans="1:27" ht="242.25" x14ac:dyDescent="0.25">
      <c r="A128" s="672"/>
      <c r="B128" s="672"/>
      <c r="C128" s="675"/>
      <c r="D128" s="678"/>
      <c r="E128" s="261">
        <v>2</v>
      </c>
      <c r="F128" s="484" t="s">
        <v>693</v>
      </c>
      <c r="G128" s="368" t="s">
        <v>659</v>
      </c>
      <c r="H128" s="368" t="s">
        <v>694</v>
      </c>
      <c r="I128" s="262" t="str">
        <f t="shared" si="11"/>
        <v>Los profesionales responsables de infraestructura tecnológica de la Dirección de 
Tecnologías y Sistemas de la Información verifican  mensualmente que el reporte de monitoreo de disponibilidad y capacidad/rendimiento de la infraestructura tecnológica (hardware, software y comunicaciones) esté acorde a lo requerido para el funcionamiento. Como evidencia de la ejecución del control se contará con un correo electrónico con el reporte de monitoreo debidamente verificado.
En el evento de evidenciar en el reporte de monitoreo indisponibilidad de las soluciones tecnológicas de criticidad alta, se llevará a cabo una mesa de trabajo en las que se  identifiquen las causas de la situación y se adelanten las acciones correctivas requeridas, como evidencia se contará con el acta de la mesa de trabajo adelantada</v>
      </c>
      <c r="J128" s="371" t="s">
        <v>69</v>
      </c>
      <c r="K128" s="263">
        <f>+IF(J128='[3]11 FORMULAS'!$E$4,'[3]11 FORMULAS'!$F$4,IF(J128='[3]11 FORMULAS'!$E$5,'[3]11 FORMULAS'!$F$5,IF(J128='[3]11 FORMULAS'!$E$6,'[3]11 FORMULAS'!$F$6,"")))</f>
        <v>0.15</v>
      </c>
      <c r="L128" s="263" t="str">
        <f>+IF(OR(J128='[3]11 FORMULAS'!$P$4,J128='[3]11 FORMULAS'!$P$5),'[3]11 FORMULAS'!$Q$5,IF(J128='[3]11 FORMULAS'!$P$6,'[3]11 FORMULAS'!$Q$6,""))</f>
        <v>Probabilidad</v>
      </c>
      <c r="M128" s="371" t="s">
        <v>54</v>
      </c>
      <c r="N128" s="263">
        <f t="shared" si="12"/>
        <v>0.15</v>
      </c>
      <c r="O128" s="374" t="s">
        <v>391</v>
      </c>
      <c r="P128" s="374" t="s">
        <v>397</v>
      </c>
      <c r="Q128" s="374" t="s">
        <v>760</v>
      </c>
      <c r="R128" s="374" t="s">
        <v>761</v>
      </c>
      <c r="S128" s="263">
        <f t="shared" si="10"/>
        <v>0.3</v>
      </c>
      <c r="T128" s="263">
        <f>IF(L128='[3]11 FORMULAS'!$Q$5,T127-(T127*S128),T127)</f>
        <v>0.29399999999999998</v>
      </c>
      <c r="U128" s="485">
        <f>IF(L128='[3]11 FORMULAS'!$Q$6,U127-(U127*S128),U127)</f>
        <v>0.6</v>
      </c>
      <c r="V128" s="681"/>
      <c r="W128" s="684"/>
      <c r="Y128" s="267"/>
      <c r="Z128" s="268"/>
      <c r="AA128" s="268"/>
    </row>
    <row r="129" spans="1:23" x14ac:dyDescent="0.25">
      <c r="A129" s="672"/>
      <c r="B129" s="672"/>
      <c r="C129" s="675"/>
      <c r="D129" s="678"/>
      <c r="E129" s="261">
        <v>3</v>
      </c>
      <c r="F129" s="484"/>
      <c r="G129" s="368"/>
      <c r="H129" s="368"/>
      <c r="I129" s="262" t="str">
        <f t="shared" si="11"/>
        <v xml:space="preserve">  </v>
      </c>
      <c r="J129" s="371"/>
      <c r="K129" s="263" t="str">
        <f>+IF(J129='[3]11 FORMULAS'!$E$4,'[3]11 FORMULAS'!$F$4,IF(J129='[3]11 FORMULAS'!$E$5,'[3]11 FORMULAS'!$F$5,IF(J129='[3]11 FORMULAS'!$E$6,'[3]11 FORMULAS'!$F$6,"")))</f>
        <v/>
      </c>
      <c r="L129" s="263" t="str">
        <f>+IF(OR(J129='[3]11 FORMULAS'!$P$4,J129='[3]11 FORMULAS'!$P$5),'[3]11 FORMULAS'!$Q$5,IF(J129='[3]11 FORMULAS'!$P$6,'[3]11 FORMULAS'!$Q$6,""))</f>
        <v/>
      </c>
      <c r="M129" s="371"/>
      <c r="N129" s="263" t="str">
        <f t="shared" si="12"/>
        <v/>
      </c>
      <c r="O129" s="374"/>
      <c r="P129" s="374"/>
      <c r="Q129" s="374"/>
      <c r="R129" s="374"/>
      <c r="S129" s="263" t="str">
        <f t="shared" si="10"/>
        <v/>
      </c>
      <c r="T129" s="263">
        <f>IF(L129='[3]11 FORMULAS'!$Q$5,T128-(T128*S129),T128)</f>
        <v>0.29399999999999998</v>
      </c>
      <c r="U129" s="485">
        <f>IF(L129='[3]11 FORMULAS'!$Q$6,U128-(U128*S129),U128)</f>
        <v>0.6</v>
      </c>
      <c r="V129" s="681"/>
      <c r="W129" s="684"/>
    </row>
    <row r="130" spans="1:23" x14ac:dyDescent="0.25">
      <c r="A130" s="686"/>
      <c r="B130" s="686"/>
      <c r="C130" s="675"/>
      <c r="D130" s="678"/>
      <c r="E130" s="471">
        <v>4</v>
      </c>
      <c r="F130" s="484"/>
      <c r="G130" s="368"/>
      <c r="H130" s="368"/>
      <c r="I130" s="262" t="str">
        <f t="shared" si="11"/>
        <v xml:space="preserve">  </v>
      </c>
      <c r="J130" s="371"/>
      <c r="K130" s="263" t="str">
        <f>+IF(J130='[3]11 FORMULAS'!$E$4,'[3]11 FORMULAS'!$F$4,IF(J130='[3]11 FORMULAS'!$E$5,'[3]11 FORMULAS'!$F$5,IF(J130='[3]11 FORMULAS'!$E$6,'[3]11 FORMULAS'!$F$6,"")))</f>
        <v/>
      </c>
      <c r="L130" s="263" t="str">
        <f>+IF(OR(J130='[3]11 FORMULAS'!$P$4,J130='[3]11 FORMULAS'!$P$5),'[3]11 FORMULAS'!$Q$5,IF(J130='[3]11 FORMULAS'!$P$6,'[3]11 FORMULAS'!$Q$6,""))</f>
        <v/>
      </c>
      <c r="M130" s="371"/>
      <c r="N130" s="263" t="str">
        <f t="shared" si="12"/>
        <v/>
      </c>
      <c r="O130" s="374"/>
      <c r="P130" s="374"/>
      <c r="Q130" s="374"/>
      <c r="R130" s="374"/>
      <c r="S130" s="263" t="str">
        <f t="shared" si="10"/>
        <v/>
      </c>
      <c r="T130" s="263">
        <f>IF(L130='[3]11 FORMULAS'!$Q$5,T129-(T129*S130),T129)</f>
        <v>0.29399999999999998</v>
      </c>
      <c r="U130" s="485">
        <f>IF(L130='[3]11 FORMULAS'!$Q$6,U129-(U129*S130),U129)</f>
        <v>0.6</v>
      </c>
      <c r="V130" s="687"/>
      <c r="W130" s="688"/>
    </row>
    <row r="131" spans="1:23" x14ac:dyDescent="0.25">
      <c r="A131" s="686"/>
      <c r="B131" s="686"/>
      <c r="C131" s="675"/>
      <c r="D131" s="678"/>
      <c r="E131" s="471">
        <v>5</v>
      </c>
      <c r="F131" s="484"/>
      <c r="G131" s="368"/>
      <c r="H131" s="368"/>
      <c r="I131" s="262" t="str">
        <f t="shared" si="11"/>
        <v xml:space="preserve">  </v>
      </c>
      <c r="J131" s="371"/>
      <c r="K131" s="263" t="str">
        <f>+IF(J131='[3]11 FORMULAS'!$E$4,'[3]11 FORMULAS'!$F$4,IF(J131='[3]11 FORMULAS'!$E$5,'[3]11 FORMULAS'!$F$5,IF(J131='[3]11 FORMULAS'!$E$6,'[3]11 FORMULAS'!$F$6,"")))</f>
        <v/>
      </c>
      <c r="L131" s="263" t="str">
        <f>+IF(OR(J131='[3]11 FORMULAS'!$P$4,J131='[3]11 FORMULAS'!$P$5),'[3]11 FORMULAS'!$Q$5,IF(J131='[3]11 FORMULAS'!$P$6,'[3]11 FORMULAS'!$Q$6,""))</f>
        <v/>
      </c>
      <c r="M131" s="371"/>
      <c r="N131" s="263" t="str">
        <f t="shared" si="12"/>
        <v/>
      </c>
      <c r="O131" s="374"/>
      <c r="P131" s="374"/>
      <c r="Q131" s="374"/>
      <c r="R131" s="374"/>
      <c r="S131" s="263" t="str">
        <f t="shared" si="10"/>
        <v/>
      </c>
      <c r="T131" s="263">
        <f>IF(L131='[3]11 FORMULAS'!$Q$5,T130-(T130*S131),T130)</f>
        <v>0.29399999999999998</v>
      </c>
      <c r="U131" s="485">
        <f>IF(L131='[3]11 FORMULAS'!$Q$6,U130-(U130*S131),U130)</f>
        <v>0.6</v>
      </c>
      <c r="V131" s="687"/>
      <c r="W131" s="688"/>
    </row>
    <row r="132" spans="1:23" ht="15" thickBot="1" x14ac:dyDescent="0.3">
      <c r="A132" s="673"/>
      <c r="B132" s="673"/>
      <c r="C132" s="676"/>
      <c r="D132" s="679"/>
      <c r="E132" s="264">
        <v>6</v>
      </c>
      <c r="F132" s="486"/>
      <c r="G132" s="369"/>
      <c r="H132" s="369"/>
      <c r="I132" s="265" t="str">
        <f t="shared" si="11"/>
        <v xml:space="preserve">  </v>
      </c>
      <c r="J132" s="372"/>
      <c r="K132" s="266" t="str">
        <f>+IF(J132='[3]11 FORMULAS'!$E$4,'[3]11 FORMULAS'!$F$4,IF(J132='[3]11 FORMULAS'!$E$5,'[3]11 FORMULAS'!$F$5,IF(J132='[3]11 FORMULAS'!$E$6,'[3]11 FORMULAS'!$F$6,"")))</f>
        <v/>
      </c>
      <c r="L132" s="266" t="str">
        <f>+IF(OR(J132='[3]11 FORMULAS'!$P$4,J132='[3]11 FORMULAS'!$P$5),'[3]11 FORMULAS'!$Q$5,IF(J132='[3]11 FORMULAS'!$P$6,'[3]11 FORMULAS'!$Q$6,""))</f>
        <v/>
      </c>
      <c r="M132" s="372"/>
      <c r="N132" s="266" t="str">
        <f t="shared" si="12"/>
        <v/>
      </c>
      <c r="O132" s="375"/>
      <c r="P132" s="375"/>
      <c r="Q132" s="375"/>
      <c r="R132" s="375"/>
      <c r="S132" s="266" t="str">
        <f t="shared" si="10"/>
        <v/>
      </c>
      <c r="T132" s="266">
        <f>IF(L132='[3]11 FORMULAS'!$Q$5,T131-(T131*S132),T131)</f>
        <v>0.29399999999999998</v>
      </c>
      <c r="U132" s="487">
        <f>IF(L132='[3]11 FORMULAS'!$Q$6,U131-(U131*S132),U131)</f>
        <v>0.6</v>
      </c>
      <c r="V132" s="682"/>
      <c r="W132" s="685"/>
    </row>
    <row r="133" spans="1:23" ht="199.5" x14ac:dyDescent="0.25">
      <c r="A133" s="671" t="str">
        <f>'4 MAPA CALOR INHERENTE'!A28</f>
        <v>R4GT</v>
      </c>
      <c r="B133" s="671" t="str">
        <f>'4 MAPA CALOR INHERENTE'!B28</f>
        <v>Posibilidad de afectación reputacional y económica por quejas de grupos de valor asociadas al incumplimiento en la atención de requerimientos(solicitudes e incidentes) 
de TI, debido a la insuficiente determinación y aplicación de acuerdos de niveles de servicio con los proveedores.</v>
      </c>
      <c r="C133" s="674" cm="1">
        <f t="array" ref="C133">IF(MOD(ROW()-7,6)=0, INDEX('3 PROBABIL E IMPACTO INHERENTE'!$E$7:$E$74, (ROW()-7)/6 + 1), "")</f>
        <v>0.6</v>
      </c>
      <c r="D133" s="677" cm="1">
        <f t="array" ref="D133">IF(MOD(ROW()-7,6)=0, INDEX('3 PROBABIL E IMPACTO INHERENTE'!$M$7:$M$74, (ROW()-7)/6 + 1), "")</f>
        <v>0.6</v>
      </c>
      <c r="E133" s="255">
        <v>1</v>
      </c>
      <c r="F133" s="482" t="s">
        <v>695</v>
      </c>
      <c r="G133" s="367" t="s">
        <v>659</v>
      </c>
      <c r="H133" s="367" t="s">
        <v>696</v>
      </c>
      <c r="I133" s="256" t="str">
        <f t="shared" si="11"/>
        <v>Los profesionales responsables de apoyar la supervisión de los contratos suscritos con proveedores de servicios de TI de la Dirección de Tecnologías y Sistemas de la Información verifican mensualmente el cumplimiento de los acuerdos de niveles de servicio por parte de los proveedores. Como evidencia de la ejecución del control se contará con el acta de reunión con la revisión de los acuerdos de niveles de servicio.
En el evento de no evidenciar la verificación del cumplimiento de los acuerdos, se llevará a cabo una mesa de trabajo en las que se identifiquen las causas de la situación y se adelanten las acciones correctivas requeridas. Como evidencia se contará con el acta de la mesa de trabajo adelantada.</v>
      </c>
      <c r="J133" s="370" t="s">
        <v>69</v>
      </c>
      <c r="K133" s="257">
        <f>+IF(J133='[3]11 FORMULAS'!$E$4,'[3]11 FORMULAS'!$F$4,IF(J133='[3]11 FORMULAS'!$E$5,'[3]11 FORMULAS'!$F$5,IF(J133='[3]11 FORMULAS'!$E$6,'[3]11 FORMULAS'!$F$6,"")))</f>
        <v>0.15</v>
      </c>
      <c r="L133" s="257" t="str">
        <f>+IF(OR(J133='[3]11 FORMULAS'!$P$4,J133='[3]11 FORMULAS'!$P$5),'[3]11 FORMULAS'!$Q$5,IF(J133='[3]11 FORMULAS'!$P$6,'[3]11 FORMULAS'!$Q$6,""))</f>
        <v>Probabilidad</v>
      </c>
      <c r="M133" s="370" t="s">
        <v>54</v>
      </c>
      <c r="N133" s="257">
        <f t="shared" si="12"/>
        <v>0.15</v>
      </c>
      <c r="O133" s="373" t="s">
        <v>391</v>
      </c>
      <c r="P133" s="373" t="s">
        <v>397</v>
      </c>
      <c r="Q133" s="373" t="s">
        <v>760</v>
      </c>
      <c r="R133" s="373" t="s">
        <v>761</v>
      </c>
      <c r="S133" s="257">
        <f t="shared" si="10"/>
        <v>0.3</v>
      </c>
      <c r="T133" s="257">
        <f>IF(L133='[3]11 FORMULAS'!$Q$5,C133-(C133*S133),C133)</f>
        <v>0.42</v>
      </c>
      <c r="U133" s="483">
        <f>IF(L133='[3]11 FORMULAS'!$Q$6,D133-(D133*S133),D133)</f>
        <v>0.6</v>
      </c>
      <c r="V133" s="680">
        <f t="shared" ref="V133:W133" si="14">+IF(T138="","",T138)</f>
        <v>0.42</v>
      </c>
      <c r="W133" s="683">
        <f t="shared" si="14"/>
        <v>0.6</v>
      </c>
    </row>
    <row r="134" spans="1:23" x14ac:dyDescent="0.25">
      <c r="A134" s="672"/>
      <c r="B134" s="672"/>
      <c r="C134" s="675"/>
      <c r="D134" s="678"/>
      <c r="E134" s="261">
        <v>2</v>
      </c>
      <c r="F134" s="484"/>
      <c r="G134" s="368"/>
      <c r="H134" s="368"/>
      <c r="I134" s="262" t="str">
        <f t="shared" si="11"/>
        <v xml:space="preserve">  </v>
      </c>
      <c r="J134" s="371"/>
      <c r="K134" s="263" t="str">
        <f>+IF(J134='[3]11 FORMULAS'!$E$4,'[3]11 FORMULAS'!$F$4,IF(J134='[3]11 FORMULAS'!$E$5,'[3]11 FORMULAS'!$F$5,IF(J134='[3]11 FORMULAS'!$E$6,'[3]11 FORMULAS'!$F$6,"")))</f>
        <v/>
      </c>
      <c r="L134" s="263" t="str">
        <f>+IF(OR(J134='[3]11 FORMULAS'!$P$4,J134='[3]11 FORMULAS'!$P$5),'[3]11 FORMULAS'!$Q$5,IF(J134='[3]11 FORMULAS'!$P$6,'[3]11 FORMULAS'!$Q$6,""))</f>
        <v/>
      </c>
      <c r="M134" s="371"/>
      <c r="N134" s="263" t="str">
        <f t="shared" si="12"/>
        <v/>
      </c>
      <c r="O134" s="374"/>
      <c r="P134" s="374"/>
      <c r="Q134" s="374"/>
      <c r="R134" s="374"/>
      <c r="S134" s="263" t="str">
        <f t="shared" si="10"/>
        <v/>
      </c>
      <c r="T134" s="263">
        <f>IF(L134='[3]11 FORMULAS'!$Q$5,T133-(T133*S134),T133)</f>
        <v>0.42</v>
      </c>
      <c r="U134" s="485">
        <f>IF(L134='[3]11 FORMULAS'!$Q$6,U133-(U133*S134),U133)</f>
        <v>0.6</v>
      </c>
      <c r="V134" s="681"/>
      <c r="W134" s="684"/>
    </row>
    <row r="135" spans="1:23" x14ac:dyDescent="0.25">
      <c r="A135" s="672"/>
      <c r="B135" s="672"/>
      <c r="C135" s="675"/>
      <c r="D135" s="678"/>
      <c r="E135" s="261">
        <v>3</v>
      </c>
      <c r="F135" s="484"/>
      <c r="G135" s="368"/>
      <c r="H135" s="368"/>
      <c r="I135" s="262" t="str">
        <f t="shared" si="11"/>
        <v xml:space="preserve">  </v>
      </c>
      <c r="J135" s="371"/>
      <c r="K135" s="263" t="str">
        <f>+IF(J135='[3]11 FORMULAS'!$E$4,'[3]11 FORMULAS'!$F$4,IF(J135='[3]11 FORMULAS'!$E$5,'[3]11 FORMULAS'!$F$5,IF(J135='[3]11 FORMULAS'!$E$6,'[3]11 FORMULAS'!$F$6,"")))</f>
        <v/>
      </c>
      <c r="L135" s="263" t="str">
        <f>+IF(OR(J135='[3]11 FORMULAS'!$P$4,J135='[3]11 FORMULAS'!$P$5),'[3]11 FORMULAS'!$Q$5,IF(J135='[3]11 FORMULAS'!$P$6,'[3]11 FORMULAS'!$Q$6,""))</f>
        <v/>
      </c>
      <c r="M135" s="371"/>
      <c r="N135" s="263" t="str">
        <f t="shared" si="12"/>
        <v/>
      </c>
      <c r="O135" s="374"/>
      <c r="P135" s="374"/>
      <c r="Q135" s="374"/>
      <c r="R135" s="374"/>
      <c r="S135" s="263" t="str">
        <f t="shared" si="10"/>
        <v/>
      </c>
      <c r="T135" s="263">
        <f>IF(L135='[3]11 FORMULAS'!$Q$5,T134-(T134*S135),T134)</f>
        <v>0.42</v>
      </c>
      <c r="U135" s="485">
        <f>IF(L135='[3]11 FORMULAS'!$Q$6,U134-(U134*S135),U134)</f>
        <v>0.6</v>
      </c>
      <c r="V135" s="681"/>
      <c r="W135" s="684"/>
    </row>
    <row r="136" spans="1:23" x14ac:dyDescent="0.25">
      <c r="A136" s="686"/>
      <c r="B136" s="686"/>
      <c r="C136" s="675"/>
      <c r="D136" s="678"/>
      <c r="E136" s="471">
        <v>4</v>
      </c>
      <c r="F136" s="484"/>
      <c r="G136" s="368"/>
      <c r="H136" s="368"/>
      <c r="I136" s="262" t="str">
        <f t="shared" si="11"/>
        <v xml:space="preserve">  </v>
      </c>
      <c r="J136" s="371"/>
      <c r="K136" s="263" t="str">
        <f>+IF(J136='[3]11 FORMULAS'!$E$4,'[3]11 FORMULAS'!$F$4,IF(J136='[3]11 FORMULAS'!$E$5,'[3]11 FORMULAS'!$F$5,IF(J136='[3]11 FORMULAS'!$E$6,'[3]11 FORMULAS'!$F$6,"")))</f>
        <v/>
      </c>
      <c r="L136" s="263" t="str">
        <f>+IF(OR(J136='[3]11 FORMULAS'!$P$4,J136='[3]11 FORMULAS'!$P$5),'[3]11 FORMULAS'!$Q$5,IF(J136='[3]11 FORMULAS'!$P$6,'[3]11 FORMULAS'!$Q$6,""))</f>
        <v/>
      </c>
      <c r="M136" s="371"/>
      <c r="N136" s="263" t="str">
        <f t="shared" si="12"/>
        <v/>
      </c>
      <c r="O136" s="374"/>
      <c r="P136" s="374"/>
      <c r="Q136" s="374"/>
      <c r="R136" s="374"/>
      <c r="S136" s="263" t="str">
        <f t="shared" si="10"/>
        <v/>
      </c>
      <c r="T136" s="263">
        <f>IF(L136='[3]11 FORMULAS'!$Q$5,T135-(T135*S136),T135)</f>
        <v>0.42</v>
      </c>
      <c r="U136" s="485">
        <f>IF(L136='[3]11 FORMULAS'!$Q$6,U135-(U135*S136),U135)</f>
        <v>0.6</v>
      </c>
      <c r="V136" s="687"/>
      <c r="W136" s="688"/>
    </row>
    <row r="137" spans="1:23" x14ac:dyDescent="0.25">
      <c r="A137" s="686"/>
      <c r="B137" s="686"/>
      <c r="C137" s="675"/>
      <c r="D137" s="678"/>
      <c r="E137" s="471">
        <v>5</v>
      </c>
      <c r="F137" s="484"/>
      <c r="G137" s="368"/>
      <c r="H137" s="368"/>
      <c r="I137" s="262" t="str">
        <f t="shared" si="11"/>
        <v xml:space="preserve">  </v>
      </c>
      <c r="J137" s="371"/>
      <c r="K137" s="263" t="str">
        <f>+IF(J137='[3]11 FORMULAS'!$E$4,'[3]11 FORMULAS'!$F$4,IF(J137='[3]11 FORMULAS'!$E$5,'[3]11 FORMULAS'!$F$5,IF(J137='[3]11 FORMULAS'!$E$6,'[3]11 FORMULAS'!$F$6,"")))</f>
        <v/>
      </c>
      <c r="L137" s="263" t="str">
        <f>+IF(OR(J137='[3]11 FORMULAS'!$P$4,J137='[3]11 FORMULAS'!$P$5),'[3]11 FORMULAS'!$Q$5,IF(J137='[3]11 FORMULAS'!$P$6,'[3]11 FORMULAS'!$Q$6,""))</f>
        <v/>
      </c>
      <c r="M137" s="371"/>
      <c r="N137" s="263" t="str">
        <f t="shared" si="12"/>
        <v/>
      </c>
      <c r="O137" s="374"/>
      <c r="P137" s="374"/>
      <c r="Q137" s="374"/>
      <c r="R137" s="374"/>
      <c r="S137" s="263" t="str">
        <f t="shared" si="10"/>
        <v/>
      </c>
      <c r="T137" s="263">
        <f>IF(L137='[3]11 FORMULAS'!$Q$5,T136-(T136*S137),T136)</f>
        <v>0.42</v>
      </c>
      <c r="U137" s="485">
        <f>IF(L137='[3]11 FORMULAS'!$Q$6,U136-(U136*S137),U136)</f>
        <v>0.6</v>
      </c>
      <c r="V137" s="687"/>
      <c r="W137" s="688"/>
    </row>
    <row r="138" spans="1:23" ht="15" thickBot="1" x14ac:dyDescent="0.3">
      <c r="A138" s="673"/>
      <c r="B138" s="673"/>
      <c r="C138" s="676"/>
      <c r="D138" s="679"/>
      <c r="E138" s="264">
        <v>6</v>
      </c>
      <c r="F138" s="486"/>
      <c r="G138" s="369"/>
      <c r="H138" s="369"/>
      <c r="I138" s="265" t="str">
        <f t="shared" si="11"/>
        <v xml:space="preserve">  </v>
      </c>
      <c r="J138" s="372"/>
      <c r="K138" s="266" t="str">
        <f>+IF(J138='[3]11 FORMULAS'!$E$4,'[3]11 FORMULAS'!$F$4,IF(J138='[3]11 FORMULAS'!$E$5,'[3]11 FORMULAS'!$F$5,IF(J138='[3]11 FORMULAS'!$E$6,'[3]11 FORMULAS'!$F$6,"")))</f>
        <v/>
      </c>
      <c r="L138" s="266" t="str">
        <f>+IF(OR(J138='[3]11 FORMULAS'!$P$4,J138='[3]11 FORMULAS'!$P$5),'[3]11 FORMULAS'!$Q$5,IF(J138='[3]11 FORMULAS'!$P$6,'[3]11 FORMULAS'!$Q$6,""))</f>
        <v/>
      </c>
      <c r="M138" s="372"/>
      <c r="N138" s="266" t="str">
        <f t="shared" si="12"/>
        <v/>
      </c>
      <c r="O138" s="375"/>
      <c r="P138" s="375"/>
      <c r="Q138" s="375"/>
      <c r="R138" s="375"/>
      <c r="S138" s="266" t="str">
        <f t="shared" si="10"/>
        <v/>
      </c>
      <c r="T138" s="266">
        <f>IF(L138='[3]11 FORMULAS'!$Q$5,T137-(T137*S138),T137)</f>
        <v>0.42</v>
      </c>
      <c r="U138" s="487">
        <f>IF(L138='[3]11 FORMULAS'!$Q$6,U137-(U137*S138),U137)</f>
        <v>0.6</v>
      </c>
      <c r="V138" s="682"/>
      <c r="W138" s="685"/>
    </row>
    <row r="139" spans="1:23" ht="185.25" x14ac:dyDescent="0.25">
      <c r="A139" s="671" t="str">
        <f>'4 MAPA CALOR INHERENTE'!A29</f>
        <v>R5GT</v>
      </c>
      <c r="B139" s="671" t="str">
        <f>'4 MAPA CALOR INHERENTE'!B29</f>
        <v>Posibilidad de afectación reputacional y económica  por quejas de grupos de valor asociadas al uso inadecuado de las herramientas y servicios tecnológicos por parte de los colaboradores,  debido a la insuficiente determinación y aplicación de actividades sobre uso y apropiación de las soluciones tecnológicas.</v>
      </c>
      <c r="C139" s="674" cm="1">
        <f t="array" ref="C139">IF(MOD(ROW()-7,6)=0, INDEX('3 PROBABIL E IMPACTO INHERENTE'!$E$7:$E$74, (ROW()-7)/6 + 1), "")</f>
        <v>0.6</v>
      </c>
      <c r="D139" s="677" cm="1">
        <f t="array" ref="D139">IF(MOD(ROW()-7,6)=0, INDEX('3 PROBABIL E IMPACTO INHERENTE'!$M$7:$M$74, (ROW()-7)/6 + 1), "")</f>
        <v>0.4</v>
      </c>
      <c r="E139" s="255">
        <v>1</v>
      </c>
      <c r="F139" s="482" t="s">
        <v>697</v>
      </c>
      <c r="G139" s="367" t="s">
        <v>659</v>
      </c>
      <c r="H139" s="367" t="s">
        <v>698</v>
      </c>
      <c r="I139" s="256" t="str">
        <f t="shared" si="11"/>
        <v>Los profesionales responsables de uso y apropiación de la Dirección de Tecnologías y Sistemas de la Información verifican cada vez que sea necesario la inclusión de las actividades relacionadas con el adecuado uso de herramientas y servicios tecnológicos en el plan de uso y apropiación. Como evidencia de la ejecución del control se contará con los avances del Plan de uso y apropiación.
En el evento de no evidenciar las actividades relacionadas se llevará a cabo una mesa de trabajo para la inclusión de las actividades en el plan de uso y apropiación. Como evidencia se contará con el acta de la mesa de trabajoadelantada.</v>
      </c>
      <c r="J139" s="370" t="s">
        <v>56</v>
      </c>
      <c r="K139" s="257">
        <f>+IF(J139='[3]11 FORMULAS'!$E$4,'[3]11 FORMULAS'!$F$4,IF(J139='[3]11 FORMULAS'!$E$5,'[3]11 FORMULAS'!$F$5,IF(J139='[3]11 FORMULAS'!$E$6,'[3]11 FORMULAS'!$F$6,"")))</f>
        <v>0.25</v>
      </c>
      <c r="L139" s="257" t="str">
        <f>+IF(OR(J139='[3]11 FORMULAS'!$P$4,J139='[3]11 FORMULAS'!$P$5),'[3]11 FORMULAS'!$Q$5,IF(J139='[3]11 FORMULAS'!$P$6,'[3]11 FORMULAS'!$Q$6,""))</f>
        <v>Probabilidad</v>
      </c>
      <c r="M139" s="370" t="s">
        <v>54</v>
      </c>
      <c r="N139" s="257">
        <f t="shared" si="12"/>
        <v>0.15</v>
      </c>
      <c r="O139" s="373" t="s">
        <v>391</v>
      </c>
      <c r="P139" s="373" t="s">
        <v>394</v>
      </c>
      <c r="Q139" s="373" t="s">
        <v>760</v>
      </c>
      <c r="R139" s="373" t="s">
        <v>761</v>
      </c>
      <c r="S139" s="257">
        <f t="shared" si="10"/>
        <v>0.4</v>
      </c>
      <c r="T139" s="257">
        <f>IF(L139='[3]11 FORMULAS'!$Q$5,C139-(C139*S139),C139)</f>
        <v>0.36</v>
      </c>
      <c r="U139" s="483">
        <f>IF(L139='[3]11 FORMULAS'!$Q$6,D139-(D139*S139),D139)</f>
        <v>0.4</v>
      </c>
      <c r="V139" s="680">
        <f t="shared" ref="V139:W139" si="15">+IF(T144="","",T144)</f>
        <v>0.36</v>
      </c>
      <c r="W139" s="683">
        <f t="shared" si="15"/>
        <v>0.4</v>
      </c>
    </row>
    <row r="140" spans="1:23" x14ac:dyDescent="0.25">
      <c r="A140" s="672"/>
      <c r="B140" s="672"/>
      <c r="C140" s="675"/>
      <c r="D140" s="678"/>
      <c r="E140" s="261">
        <v>2</v>
      </c>
      <c r="F140" s="484"/>
      <c r="G140" s="368"/>
      <c r="H140" s="368"/>
      <c r="I140" s="262" t="str">
        <f t="shared" si="11"/>
        <v xml:space="preserve">  </v>
      </c>
      <c r="J140" s="371"/>
      <c r="K140" s="263" t="str">
        <f>+IF(J140='[3]11 FORMULAS'!$E$4,'[3]11 FORMULAS'!$F$4,IF(J140='[3]11 FORMULAS'!$E$5,'[3]11 FORMULAS'!$F$5,IF(J140='[3]11 FORMULAS'!$E$6,'[3]11 FORMULAS'!$F$6,"")))</f>
        <v/>
      </c>
      <c r="L140" s="263" t="str">
        <f>+IF(OR(J140='[3]11 FORMULAS'!$P$4,J140='[3]11 FORMULAS'!$P$5),'[3]11 FORMULAS'!$Q$5,IF(J140='[3]11 FORMULAS'!$P$6,'[3]11 FORMULAS'!$Q$6,""))</f>
        <v/>
      </c>
      <c r="M140" s="371"/>
      <c r="N140" s="263" t="str">
        <f t="shared" si="12"/>
        <v/>
      </c>
      <c r="O140" s="374"/>
      <c r="P140" s="374"/>
      <c r="Q140" s="374"/>
      <c r="R140" s="374"/>
      <c r="S140" s="263" t="str">
        <f t="shared" si="10"/>
        <v/>
      </c>
      <c r="T140" s="263">
        <f>IF(L140='[3]11 FORMULAS'!$Q$5,T139-(T139*S140),T139)</f>
        <v>0.36</v>
      </c>
      <c r="U140" s="485">
        <f>IF(L140='[3]11 FORMULAS'!$Q$6,U139-(U139*S140),U139)</f>
        <v>0.4</v>
      </c>
      <c r="V140" s="681"/>
      <c r="W140" s="684"/>
    </row>
    <row r="141" spans="1:23" ht="14.25" customHeight="1" x14ac:dyDescent="0.25">
      <c r="A141" s="672"/>
      <c r="B141" s="672"/>
      <c r="C141" s="675"/>
      <c r="D141" s="678"/>
      <c r="E141" s="261">
        <v>3</v>
      </c>
      <c r="F141" s="484"/>
      <c r="G141" s="368"/>
      <c r="H141" s="368"/>
      <c r="I141" s="262" t="str">
        <f t="shared" si="11"/>
        <v xml:space="preserve">  </v>
      </c>
      <c r="J141" s="371"/>
      <c r="K141" s="263" t="str">
        <f>+IF(J141='[3]11 FORMULAS'!$E$4,'[3]11 FORMULAS'!$F$4,IF(J141='[3]11 FORMULAS'!$E$5,'[3]11 FORMULAS'!$F$5,IF(J141='[3]11 FORMULAS'!$E$6,'[3]11 FORMULAS'!$F$6,"")))</f>
        <v/>
      </c>
      <c r="L141" s="263" t="str">
        <f>+IF(OR(J141='[3]11 FORMULAS'!$P$4,J141='[3]11 FORMULAS'!$P$5),'[3]11 FORMULAS'!$Q$5,IF(J141='[3]11 FORMULAS'!$P$6,'[3]11 FORMULAS'!$Q$6,""))</f>
        <v/>
      </c>
      <c r="M141" s="371"/>
      <c r="N141" s="263" t="str">
        <f t="shared" si="12"/>
        <v/>
      </c>
      <c r="O141" s="374"/>
      <c r="P141" s="374"/>
      <c r="Q141" s="374"/>
      <c r="R141" s="374"/>
      <c r="S141" s="263" t="str">
        <f t="shared" si="10"/>
        <v/>
      </c>
      <c r="T141" s="263">
        <f>IF(L141='[3]11 FORMULAS'!$Q$5,T140-(T140*S141),T140)</f>
        <v>0.36</v>
      </c>
      <c r="U141" s="485">
        <f>IF(L141='[3]11 FORMULAS'!$Q$6,U140-(U140*S141),U140)</f>
        <v>0.4</v>
      </c>
      <c r="V141" s="681"/>
      <c r="W141" s="684"/>
    </row>
    <row r="142" spans="1:23" ht="14.25" customHeight="1" x14ac:dyDescent="0.25">
      <c r="A142" s="686"/>
      <c r="B142" s="686"/>
      <c r="C142" s="675"/>
      <c r="D142" s="678"/>
      <c r="E142" s="471">
        <v>4</v>
      </c>
      <c r="F142" s="484"/>
      <c r="G142" s="368"/>
      <c r="H142" s="368"/>
      <c r="I142" s="262" t="str">
        <f t="shared" si="11"/>
        <v xml:space="preserve">  </v>
      </c>
      <c r="J142" s="371"/>
      <c r="K142" s="263" t="str">
        <f>+IF(J142='[3]11 FORMULAS'!$E$4,'[3]11 FORMULAS'!$F$4,IF(J142='[3]11 FORMULAS'!$E$5,'[3]11 FORMULAS'!$F$5,IF(J142='[3]11 FORMULAS'!$E$6,'[3]11 FORMULAS'!$F$6,"")))</f>
        <v/>
      </c>
      <c r="L142" s="263" t="str">
        <f>+IF(OR(J142='[3]11 FORMULAS'!$P$4,J142='[3]11 FORMULAS'!$P$5),'[3]11 FORMULAS'!$Q$5,IF(J142='[3]11 FORMULAS'!$P$6,'[3]11 FORMULAS'!$Q$6,""))</f>
        <v/>
      </c>
      <c r="M142" s="371"/>
      <c r="N142" s="263" t="str">
        <f t="shared" si="12"/>
        <v/>
      </c>
      <c r="O142" s="374"/>
      <c r="P142" s="374"/>
      <c r="Q142" s="374"/>
      <c r="R142" s="374"/>
      <c r="S142" s="263" t="str">
        <f t="shared" si="10"/>
        <v/>
      </c>
      <c r="T142" s="263">
        <f>IF(L142='[3]11 FORMULAS'!$Q$5,T141-(T141*S142),T141)</f>
        <v>0.36</v>
      </c>
      <c r="U142" s="485">
        <f>IF(L142='[3]11 FORMULAS'!$Q$6,U141-(U141*S142),U141)</f>
        <v>0.4</v>
      </c>
      <c r="V142" s="687"/>
      <c r="W142" s="688"/>
    </row>
    <row r="143" spans="1:23" ht="14.25" customHeight="1" x14ac:dyDescent="0.25">
      <c r="A143" s="686"/>
      <c r="B143" s="686"/>
      <c r="C143" s="675"/>
      <c r="D143" s="678"/>
      <c r="E143" s="471">
        <v>5</v>
      </c>
      <c r="F143" s="484"/>
      <c r="G143" s="368"/>
      <c r="H143" s="368"/>
      <c r="I143" s="262" t="str">
        <f t="shared" si="11"/>
        <v xml:space="preserve">  </v>
      </c>
      <c r="J143" s="371"/>
      <c r="K143" s="263" t="str">
        <f>+IF(J143='[3]11 FORMULAS'!$E$4,'[3]11 FORMULAS'!$F$4,IF(J143='[3]11 FORMULAS'!$E$5,'[3]11 FORMULAS'!$F$5,IF(J143='[3]11 FORMULAS'!$E$6,'[3]11 FORMULAS'!$F$6,"")))</f>
        <v/>
      </c>
      <c r="L143" s="263" t="str">
        <f>+IF(OR(J143='[3]11 FORMULAS'!$P$4,J143='[3]11 FORMULAS'!$P$5),'[3]11 FORMULAS'!$Q$5,IF(J143='[3]11 FORMULAS'!$P$6,'[3]11 FORMULAS'!$Q$6,""))</f>
        <v/>
      </c>
      <c r="M143" s="371"/>
      <c r="N143" s="263" t="str">
        <f t="shared" si="12"/>
        <v/>
      </c>
      <c r="O143" s="374"/>
      <c r="P143" s="374"/>
      <c r="Q143" s="374"/>
      <c r="R143" s="374"/>
      <c r="S143" s="263" t="str">
        <f t="shared" si="10"/>
        <v/>
      </c>
      <c r="T143" s="263">
        <f>IF(L143='[3]11 FORMULAS'!$Q$5,T142-(T142*S143),T142)</f>
        <v>0.36</v>
      </c>
      <c r="U143" s="485">
        <f>IF(L143='[3]11 FORMULAS'!$Q$6,U142-(U142*S143),U142)</f>
        <v>0.4</v>
      </c>
      <c r="V143" s="687"/>
      <c r="W143" s="688"/>
    </row>
    <row r="144" spans="1:23" ht="15" thickBot="1" x14ac:dyDescent="0.3">
      <c r="A144" s="673"/>
      <c r="B144" s="673"/>
      <c r="C144" s="676"/>
      <c r="D144" s="679"/>
      <c r="E144" s="264">
        <v>6</v>
      </c>
      <c r="F144" s="486"/>
      <c r="G144" s="369"/>
      <c r="H144" s="369"/>
      <c r="I144" s="265" t="str">
        <f t="shared" si="11"/>
        <v xml:space="preserve">  </v>
      </c>
      <c r="J144" s="372"/>
      <c r="K144" s="266" t="str">
        <f>+IF(J144='[3]11 FORMULAS'!$E$4,'[3]11 FORMULAS'!$F$4,IF(J144='[3]11 FORMULAS'!$E$5,'[3]11 FORMULAS'!$F$5,IF(J144='[3]11 FORMULAS'!$E$6,'[3]11 FORMULAS'!$F$6,"")))</f>
        <v/>
      </c>
      <c r="L144" s="266" t="str">
        <f>+IF(OR(J144='[3]11 FORMULAS'!$P$4,J144='[3]11 FORMULAS'!$P$5),'[3]11 FORMULAS'!$Q$5,IF(J144='[3]11 FORMULAS'!$P$6,'[3]11 FORMULAS'!$Q$6,""))</f>
        <v/>
      </c>
      <c r="M144" s="372"/>
      <c r="N144" s="266" t="str">
        <f t="shared" si="12"/>
        <v/>
      </c>
      <c r="O144" s="375"/>
      <c r="P144" s="375"/>
      <c r="Q144" s="375"/>
      <c r="R144" s="375"/>
      <c r="S144" s="266" t="str">
        <f t="shared" si="10"/>
        <v/>
      </c>
      <c r="T144" s="266">
        <f>IF(L144='[3]11 FORMULAS'!$Q$5,T143-(T143*S144),T143)</f>
        <v>0.36</v>
      </c>
      <c r="U144" s="487">
        <f>IF(L144='[3]11 FORMULAS'!$Q$6,U143-(U143*S144),U143)</f>
        <v>0.4</v>
      </c>
      <c r="V144" s="682"/>
      <c r="W144" s="685"/>
    </row>
    <row r="145" spans="1:23" ht="199.5" x14ac:dyDescent="0.25">
      <c r="A145" s="671" t="str">
        <f>'4 MAPA CALOR INHERENTE'!A30</f>
        <v>R6GT</v>
      </c>
      <c r="B145" s="671" t="str">
        <f>'4 MAPA CALOR INHERENTE'!B30</f>
        <v>Posibilidad de afectación reputacional y económica  por hallazgos de entes de control o quejas de grupos de valor,  debido a la insuficiente apropiación de las políticas de gobierno y seguridad digital por parte de todos los procesos de la Entidad.</v>
      </c>
      <c r="C145" s="674" cm="1">
        <f t="array" ref="C145">IF(MOD(ROW()-7,6)=0, INDEX('3 PROBABIL E IMPACTO INHERENTE'!$E$7:$E$74, (ROW()-7)/6 + 1), "")</f>
        <v>0.6</v>
      </c>
      <c r="D145" s="677" cm="1">
        <f t="array" ref="D145">IF(MOD(ROW()-7,6)=0, INDEX('3 PROBABIL E IMPACTO INHERENTE'!$M$7:$M$74, (ROW()-7)/6 + 1), "")</f>
        <v>0.4</v>
      </c>
      <c r="E145" s="255">
        <v>1</v>
      </c>
      <c r="F145" s="482" t="s">
        <v>699</v>
      </c>
      <c r="G145" s="367" t="s">
        <v>614</v>
      </c>
      <c r="H145" s="367" t="s">
        <v>700</v>
      </c>
      <c r="I145" s="256" t="str">
        <f t="shared" si="11"/>
        <v>El Director de Tecnologías y Sistemas de la Información verifica trimestralmente el cumplimiento de los planes de Gobierno Digital y de Seguridad Digital en la Entidad y la realización de actividades relacionadas con la apropiación de las políticas de gobierno y seguridad digital. Como evidencia de la ejecución del control se contará con  un acta de seguimiento.
En caso de no cumplir con alguna de las actividades registradas en el plan y con la  realización de las actividades relacionadas con la apropiación de las políticas de gobierno y seguridad digital, se deberá contar con la justificación del incumplimiento y  la reprogramación de la actividad en cuestión; como evidencia se contará con el acta de reunión.</v>
      </c>
      <c r="J145" s="370" t="s">
        <v>69</v>
      </c>
      <c r="K145" s="257">
        <f>+IF(J145='[3]11 FORMULAS'!$E$4,'[3]11 FORMULAS'!$F$4,IF(J145='[3]11 FORMULAS'!$E$5,'[3]11 FORMULAS'!$F$5,IF(J145='[3]11 FORMULAS'!$E$6,'[3]11 FORMULAS'!$F$6,"")))</f>
        <v>0.15</v>
      </c>
      <c r="L145" s="257" t="str">
        <f>+IF(OR(J145='[3]11 FORMULAS'!$P$4,J145='[3]11 FORMULAS'!$P$5),'[3]11 FORMULAS'!$Q$5,IF(J145='[3]11 FORMULAS'!$P$6,'[3]11 FORMULAS'!$Q$6,""))</f>
        <v>Probabilidad</v>
      </c>
      <c r="M145" s="370" t="s">
        <v>54</v>
      </c>
      <c r="N145" s="257">
        <f t="shared" si="12"/>
        <v>0.15</v>
      </c>
      <c r="O145" s="373" t="s">
        <v>391</v>
      </c>
      <c r="P145" s="373" t="s">
        <v>399</v>
      </c>
      <c r="Q145" s="373" t="s">
        <v>760</v>
      </c>
      <c r="R145" s="373" t="s">
        <v>761</v>
      </c>
      <c r="S145" s="257">
        <f t="shared" si="10"/>
        <v>0.3</v>
      </c>
      <c r="T145" s="257">
        <f>IF(L145='[3]11 FORMULAS'!$Q$5,C145-(C145*S145),C145)</f>
        <v>0.42</v>
      </c>
      <c r="U145" s="483">
        <f>IF(L145='[3]11 FORMULAS'!$Q$6,D145-(D145*S145),D145)</f>
        <v>0.4</v>
      </c>
      <c r="V145" s="680">
        <f t="shared" ref="V145:W145" si="16">+IF(T150="","",T150)</f>
        <v>0.42</v>
      </c>
      <c r="W145" s="683">
        <f t="shared" si="16"/>
        <v>0.4</v>
      </c>
    </row>
    <row r="146" spans="1:23" x14ac:dyDescent="0.25">
      <c r="A146" s="672"/>
      <c r="B146" s="672"/>
      <c r="C146" s="675"/>
      <c r="D146" s="678"/>
      <c r="E146" s="261">
        <v>2</v>
      </c>
      <c r="F146" s="484"/>
      <c r="G146" s="368"/>
      <c r="H146" s="368"/>
      <c r="I146" s="262" t="str">
        <f t="shared" si="11"/>
        <v xml:space="preserve">  </v>
      </c>
      <c r="J146" s="371"/>
      <c r="K146" s="263" t="str">
        <f>+IF(J146='[3]11 FORMULAS'!$E$4,'[3]11 FORMULAS'!$F$4,IF(J146='[3]11 FORMULAS'!$E$5,'[3]11 FORMULAS'!$F$5,IF(J146='[3]11 FORMULAS'!$E$6,'[3]11 FORMULAS'!$F$6,"")))</f>
        <v/>
      </c>
      <c r="L146" s="263" t="str">
        <f>+IF(OR(J146='[3]11 FORMULAS'!$P$4,J146='[3]11 FORMULAS'!$P$5),'[3]11 FORMULAS'!$Q$5,IF(J146='[3]11 FORMULAS'!$P$6,'[3]11 FORMULAS'!$Q$6,""))</f>
        <v/>
      </c>
      <c r="M146" s="371"/>
      <c r="N146" s="263" t="str">
        <f t="shared" si="12"/>
        <v/>
      </c>
      <c r="O146" s="374"/>
      <c r="P146" s="374"/>
      <c r="Q146" s="374"/>
      <c r="R146" s="374"/>
      <c r="S146" s="263" t="str">
        <f t="shared" si="10"/>
        <v/>
      </c>
      <c r="T146" s="263">
        <f>IF(L146='[3]11 FORMULAS'!$Q$5,T145-(T145*S146),T145)</f>
        <v>0.42</v>
      </c>
      <c r="U146" s="485">
        <f>IF(L146='[3]11 FORMULAS'!$Q$6,U145-(U145*S146),U145)</f>
        <v>0.4</v>
      </c>
      <c r="V146" s="681"/>
      <c r="W146" s="684"/>
    </row>
    <row r="147" spans="1:23" x14ac:dyDescent="0.25">
      <c r="A147" s="672"/>
      <c r="B147" s="672"/>
      <c r="C147" s="675"/>
      <c r="D147" s="678"/>
      <c r="E147" s="261">
        <v>3</v>
      </c>
      <c r="F147" s="484"/>
      <c r="G147" s="368"/>
      <c r="H147" s="368"/>
      <c r="I147" s="262" t="str">
        <f t="shared" si="11"/>
        <v xml:space="preserve">  </v>
      </c>
      <c r="J147" s="371"/>
      <c r="K147" s="263" t="str">
        <f>+IF(J147='[3]11 FORMULAS'!$E$4,'[3]11 FORMULAS'!$F$4,IF(J147='[3]11 FORMULAS'!$E$5,'[3]11 FORMULAS'!$F$5,IF(J147='[3]11 FORMULAS'!$E$6,'[3]11 FORMULAS'!$F$6,"")))</f>
        <v/>
      </c>
      <c r="L147" s="263" t="str">
        <f>+IF(OR(J147='[3]11 FORMULAS'!$P$4,J147='[3]11 FORMULAS'!$P$5),'[3]11 FORMULAS'!$Q$5,IF(J147='[3]11 FORMULAS'!$P$6,'[3]11 FORMULAS'!$Q$6,""))</f>
        <v/>
      </c>
      <c r="M147" s="371"/>
      <c r="N147" s="263" t="str">
        <f t="shared" si="12"/>
        <v/>
      </c>
      <c r="O147" s="374"/>
      <c r="P147" s="374"/>
      <c r="Q147" s="374"/>
      <c r="R147" s="374"/>
      <c r="S147" s="263" t="str">
        <f t="shared" si="10"/>
        <v/>
      </c>
      <c r="T147" s="263">
        <f>IF(L147='[3]11 FORMULAS'!$Q$5,T146-(T146*S147),T146)</f>
        <v>0.42</v>
      </c>
      <c r="U147" s="485">
        <f>IF(L147='[3]11 FORMULAS'!$Q$6,U146-(U146*S147),U146)</f>
        <v>0.4</v>
      </c>
      <c r="V147" s="681"/>
      <c r="W147" s="684"/>
    </row>
    <row r="148" spans="1:23" x14ac:dyDescent="0.25">
      <c r="A148" s="686"/>
      <c r="B148" s="686"/>
      <c r="C148" s="675"/>
      <c r="D148" s="678"/>
      <c r="E148" s="471">
        <v>4</v>
      </c>
      <c r="F148" s="484"/>
      <c r="G148" s="368"/>
      <c r="H148" s="368"/>
      <c r="I148" s="262" t="str">
        <f t="shared" si="11"/>
        <v xml:space="preserve">  </v>
      </c>
      <c r="J148" s="371"/>
      <c r="K148" s="263" t="str">
        <f>+IF(J148='[3]11 FORMULAS'!$E$4,'[3]11 FORMULAS'!$F$4,IF(J148='[3]11 FORMULAS'!$E$5,'[3]11 FORMULAS'!$F$5,IF(J148='[3]11 FORMULAS'!$E$6,'[3]11 FORMULAS'!$F$6,"")))</f>
        <v/>
      </c>
      <c r="L148" s="263" t="str">
        <f>+IF(OR(J148='[3]11 FORMULAS'!$P$4,J148='[3]11 FORMULAS'!$P$5),'[3]11 FORMULAS'!$Q$5,IF(J148='[3]11 FORMULAS'!$P$6,'[3]11 FORMULAS'!$Q$6,""))</f>
        <v/>
      </c>
      <c r="M148" s="371"/>
      <c r="N148" s="263" t="str">
        <f t="shared" si="12"/>
        <v/>
      </c>
      <c r="O148" s="374"/>
      <c r="P148" s="374"/>
      <c r="Q148" s="374"/>
      <c r="R148" s="374"/>
      <c r="S148" s="263" t="str">
        <f t="shared" si="10"/>
        <v/>
      </c>
      <c r="T148" s="263">
        <f>IF(L148='[3]11 FORMULAS'!$Q$5,T147-(T147*S148),T147)</f>
        <v>0.42</v>
      </c>
      <c r="U148" s="485">
        <f>IF(L148='[3]11 FORMULAS'!$Q$6,U147-(U147*S148),U147)</f>
        <v>0.4</v>
      </c>
      <c r="V148" s="687"/>
      <c r="W148" s="688"/>
    </row>
    <row r="149" spans="1:23" x14ac:dyDescent="0.25">
      <c r="A149" s="686"/>
      <c r="B149" s="686"/>
      <c r="C149" s="675"/>
      <c r="D149" s="678"/>
      <c r="E149" s="471">
        <v>5</v>
      </c>
      <c r="F149" s="484"/>
      <c r="G149" s="368"/>
      <c r="H149" s="368"/>
      <c r="I149" s="262" t="str">
        <f t="shared" si="11"/>
        <v xml:space="preserve">  </v>
      </c>
      <c r="J149" s="371"/>
      <c r="K149" s="263" t="str">
        <f>+IF(J149='[3]11 FORMULAS'!$E$4,'[3]11 FORMULAS'!$F$4,IF(J149='[3]11 FORMULAS'!$E$5,'[3]11 FORMULAS'!$F$5,IF(J149='[3]11 FORMULAS'!$E$6,'[3]11 FORMULAS'!$F$6,"")))</f>
        <v/>
      </c>
      <c r="L149" s="263" t="str">
        <f>+IF(OR(J149='[3]11 FORMULAS'!$P$4,J149='[3]11 FORMULAS'!$P$5),'[3]11 FORMULAS'!$Q$5,IF(J149='[3]11 FORMULAS'!$P$6,'[3]11 FORMULAS'!$Q$6,""))</f>
        <v/>
      </c>
      <c r="M149" s="371"/>
      <c r="N149" s="263" t="str">
        <f t="shared" si="12"/>
        <v/>
      </c>
      <c r="O149" s="374"/>
      <c r="P149" s="374"/>
      <c r="Q149" s="374"/>
      <c r="R149" s="374"/>
      <c r="S149" s="263" t="str">
        <f t="shared" si="10"/>
        <v/>
      </c>
      <c r="T149" s="263">
        <f>IF(L149='[3]11 FORMULAS'!$Q$5,T148-(T148*S149),T148)</f>
        <v>0.42</v>
      </c>
      <c r="U149" s="485">
        <f>IF(L149='[3]11 FORMULAS'!$Q$6,U148-(U148*S149),U148)</f>
        <v>0.4</v>
      </c>
      <c r="V149" s="687"/>
      <c r="W149" s="688"/>
    </row>
    <row r="150" spans="1:23" ht="15" thickBot="1" x14ac:dyDescent="0.3">
      <c r="A150" s="673"/>
      <c r="B150" s="673"/>
      <c r="C150" s="676"/>
      <c r="D150" s="679"/>
      <c r="E150" s="264">
        <v>6</v>
      </c>
      <c r="F150" s="486"/>
      <c r="G150" s="369"/>
      <c r="H150" s="369"/>
      <c r="I150" s="265" t="str">
        <f t="shared" si="11"/>
        <v xml:space="preserve">  </v>
      </c>
      <c r="J150" s="372"/>
      <c r="K150" s="266" t="str">
        <f>+IF(J150='[3]11 FORMULAS'!$E$4,'[3]11 FORMULAS'!$F$4,IF(J150='[3]11 FORMULAS'!$E$5,'[3]11 FORMULAS'!$F$5,IF(J150='[3]11 FORMULAS'!$E$6,'[3]11 FORMULAS'!$F$6,"")))</f>
        <v/>
      </c>
      <c r="L150" s="266" t="str">
        <f>+IF(OR(J150='[3]11 FORMULAS'!$P$4,J150='[3]11 FORMULAS'!$P$5),'[3]11 FORMULAS'!$Q$5,IF(J150='[3]11 FORMULAS'!$P$6,'[3]11 FORMULAS'!$Q$6,""))</f>
        <v/>
      </c>
      <c r="M150" s="372"/>
      <c r="N150" s="266" t="str">
        <f t="shared" si="12"/>
        <v/>
      </c>
      <c r="O150" s="375"/>
      <c r="P150" s="375"/>
      <c r="Q150" s="375"/>
      <c r="R150" s="375"/>
      <c r="S150" s="266" t="str">
        <f t="shared" si="10"/>
        <v/>
      </c>
      <c r="T150" s="266">
        <f>IF(L150='[3]11 FORMULAS'!$Q$5,T149-(T149*S150),T149)</f>
        <v>0.42</v>
      </c>
      <c r="U150" s="487">
        <f>IF(L150='[3]11 FORMULAS'!$Q$6,U149-(U149*S150),U149)</f>
        <v>0.4</v>
      </c>
      <c r="V150" s="682"/>
      <c r="W150" s="685"/>
    </row>
    <row r="151" spans="1:23" ht="213.75" x14ac:dyDescent="0.25">
      <c r="A151" s="671" t="str">
        <f>'4 MAPA CALOR INHERENTE'!A31</f>
        <v>R7GT</v>
      </c>
      <c r="B151" s="671" t="str">
        <f>'4 MAPA CALOR INHERENTE'!B31</f>
        <v>Posibilidad de afectación reputacional y económica por quejas de grupos de valor asociadas al incumplimiento en la entrega de los proyectos de TI, debido a debilidades en el seguimiento a la ejecución de los proyectos tecnológicos.</v>
      </c>
      <c r="C151" s="674" cm="1">
        <f t="array" ref="C151">IF(MOD(ROW()-7,6)=0, INDEX('3 PROBABIL E IMPACTO INHERENTE'!$E$7:$E$74, (ROW()-7)/6 + 1), "")</f>
        <v>0.4</v>
      </c>
      <c r="D151" s="677" cm="1">
        <f t="array" ref="D151">IF(MOD(ROW()-7,6)=0, INDEX('3 PROBABIL E IMPACTO INHERENTE'!$M$7:$M$74, (ROW()-7)/6 + 1), "")</f>
        <v>0.4</v>
      </c>
      <c r="E151" s="255">
        <v>1</v>
      </c>
      <c r="F151" s="482" t="s">
        <v>701</v>
      </c>
      <c r="G151" s="367" t="s">
        <v>659</v>
      </c>
      <c r="H151" s="367" t="s">
        <v>702</v>
      </c>
      <c r="I151" s="256" t="str">
        <f t="shared" si="11"/>
        <v>Los profesionales responsables del seguimiento a la ejecución de proyectos de TI de la Dirección de Tecnologías y Sistemas de la Información verifican mensualmente el seguimiento a los proyectos de TI a través del reporte de ejecución y control. Como evidencia de la ejecución del control se contará con los reportes de ejecución y control de cada proyecto, y con un acta de la validación del estado de los proyectos de TI.
En el evento de no evidenciar el diligenciamiento de los formatos de reporte de ejecución y control, se llevará a cabo una mesa de trabajo en las que se identifiquen las causas de la situación y se adelanten las acciones correctivas requeridas. Como evidencia se contará con el acta de la mesa de trabajo adelantada.</v>
      </c>
      <c r="J151" s="370" t="s">
        <v>69</v>
      </c>
      <c r="K151" s="257">
        <f>+IF(J151='[3]11 FORMULAS'!$E$4,'[3]11 FORMULAS'!$F$4,IF(J151='[3]11 FORMULAS'!$E$5,'[3]11 FORMULAS'!$F$5,IF(J151='[3]11 FORMULAS'!$E$6,'[3]11 FORMULAS'!$F$6,"")))</f>
        <v>0.15</v>
      </c>
      <c r="L151" s="257" t="str">
        <f>+IF(OR(J151='[3]11 FORMULAS'!$P$4,J151='[3]11 FORMULAS'!$P$5),'[3]11 FORMULAS'!$Q$5,IF(J151='[3]11 FORMULAS'!$P$6,'[3]11 FORMULAS'!$Q$6,""))</f>
        <v>Probabilidad</v>
      </c>
      <c r="M151" s="370" t="s">
        <v>54</v>
      </c>
      <c r="N151" s="257">
        <f t="shared" si="12"/>
        <v>0.15</v>
      </c>
      <c r="O151" s="373" t="s">
        <v>391</v>
      </c>
      <c r="P151" s="373" t="s">
        <v>397</v>
      </c>
      <c r="Q151" s="373" t="s">
        <v>760</v>
      </c>
      <c r="R151" s="373" t="s">
        <v>761</v>
      </c>
      <c r="S151" s="257">
        <f t="shared" si="10"/>
        <v>0.3</v>
      </c>
      <c r="T151" s="257">
        <f>IF(L151='[3]11 FORMULAS'!$Q$5,C151-(C151*S151),C151)</f>
        <v>0.28000000000000003</v>
      </c>
      <c r="U151" s="483">
        <f>IF(L151='[3]11 FORMULAS'!$Q$6,D151-(D151*S151),D151)</f>
        <v>0.4</v>
      </c>
      <c r="V151" s="680">
        <f t="shared" ref="V151:W151" si="17">+IF(T156="","",T156)</f>
        <v>0.28000000000000003</v>
      </c>
      <c r="W151" s="683">
        <f t="shared" si="17"/>
        <v>0.4</v>
      </c>
    </row>
    <row r="152" spans="1:23" x14ac:dyDescent="0.25">
      <c r="A152" s="672"/>
      <c r="B152" s="672"/>
      <c r="C152" s="675"/>
      <c r="D152" s="678"/>
      <c r="E152" s="261">
        <v>2</v>
      </c>
      <c r="F152" s="484"/>
      <c r="G152" s="368"/>
      <c r="H152" s="368"/>
      <c r="I152" s="262" t="str">
        <f t="shared" si="11"/>
        <v xml:space="preserve">  </v>
      </c>
      <c r="J152" s="371"/>
      <c r="K152" s="263" t="str">
        <f>+IF(J152='[3]11 FORMULAS'!$E$4,'[3]11 FORMULAS'!$F$4,IF(J152='[3]11 FORMULAS'!$E$5,'[3]11 FORMULAS'!$F$5,IF(J152='[3]11 FORMULAS'!$E$6,'[3]11 FORMULAS'!$F$6,"")))</f>
        <v/>
      </c>
      <c r="L152" s="263" t="str">
        <f>+IF(OR(J152='[3]11 FORMULAS'!$P$4,J152='[3]11 FORMULAS'!$P$5),'[3]11 FORMULAS'!$Q$5,IF(J152='[3]11 FORMULAS'!$P$6,'[3]11 FORMULAS'!$Q$6,""))</f>
        <v/>
      </c>
      <c r="M152" s="371"/>
      <c r="N152" s="263" t="str">
        <f t="shared" si="12"/>
        <v/>
      </c>
      <c r="O152" s="374"/>
      <c r="P152" s="374"/>
      <c r="Q152" s="374"/>
      <c r="R152" s="374"/>
      <c r="S152" s="263" t="str">
        <f t="shared" si="10"/>
        <v/>
      </c>
      <c r="T152" s="263">
        <f>IF(L152='[3]11 FORMULAS'!$Q$5,T151-(T151*S152),T151)</f>
        <v>0.28000000000000003</v>
      </c>
      <c r="U152" s="485">
        <f>IF(L152='[3]11 FORMULAS'!$Q$6,U151-(U151*S152),U151)</f>
        <v>0.4</v>
      </c>
      <c r="V152" s="681"/>
      <c r="W152" s="684"/>
    </row>
    <row r="153" spans="1:23" x14ac:dyDescent="0.25">
      <c r="A153" s="672"/>
      <c r="B153" s="672"/>
      <c r="C153" s="675"/>
      <c r="D153" s="678"/>
      <c r="E153" s="261">
        <v>3</v>
      </c>
      <c r="F153" s="484"/>
      <c r="G153" s="368"/>
      <c r="H153" s="368"/>
      <c r="I153" s="262" t="str">
        <f t="shared" si="11"/>
        <v xml:space="preserve">  </v>
      </c>
      <c r="J153" s="371"/>
      <c r="K153" s="263" t="str">
        <f>+IF(J153='[3]11 FORMULAS'!$E$4,'[3]11 FORMULAS'!$F$4,IF(J153='[3]11 FORMULAS'!$E$5,'[3]11 FORMULAS'!$F$5,IF(J153='[3]11 FORMULAS'!$E$6,'[3]11 FORMULAS'!$F$6,"")))</f>
        <v/>
      </c>
      <c r="L153" s="263" t="str">
        <f>+IF(OR(J153='[3]11 FORMULAS'!$P$4,J153='[3]11 FORMULAS'!$P$5),'[3]11 FORMULAS'!$Q$5,IF(J153='[3]11 FORMULAS'!$P$6,'[3]11 FORMULAS'!$Q$6,""))</f>
        <v/>
      </c>
      <c r="M153" s="371"/>
      <c r="N153" s="263" t="str">
        <f t="shared" si="12"/>
        <v/>
      </c>
      <c r="O153" s="374"/>
      <c r="P153" s="374"/>
      <c r="Q153" s="374"/>
      <c r="R153" s="374"/>
      <c r="S153" s="263" t="str">
        <f t="shared" ref="S153:S216" si="18">+IFERROR(K153+N153,"")</f>
        <v/>
      </c>
      <c r="T153" s="263">
        <f>IF(L153='[3]11 FORMULAS'!$Q$5,T152-(T152*S153),T152)</f>
        <v>0.28000000000000003</v>
      </c>
      <c r="U153" s="485">
        <f>IF(L153='[3]11 FORMULAS'!$Q$6,U152-(U152*S153),U152)</f>
        <v>0.4</v>
      </c>
      <c r="V153" s="681"/>
      <c r="W153" s="684"/>
    </row>
    <row r="154" spans="1:23" x14ac:dyDescent="0.25">
      <c r="A154" s="686"/>
      <c r="B154" s="686"/>
      <c r="C154" s="675"/>
      <c r="D154" s="678"/>
      <c r="E154" s="471">
        <v>4</v>
      </c>
      <c r="F154" s="484"/>
      <c r="G154" s="368"/>
      <c r="H154" s="368"/>
      <c r="I154" s="262" t="str">
        <f t="shared" si="11"/>
        <v xml:space="preserve">  </v>
      </c>
      <c r="J154" s="371"/>
      <c r="K154" s="263" t="str">
        <f>+IF(J154='[3]11 FORMULAS'!$E$4,'[3]11 FORMULAS'!$F$4,IF(J154='[3]11 FORMULAS'!$E$5,'[3]11 FORMULAS'!$F$5,IF(J154='[3]11 FORMULAS'!$E$6,'[3]11 FORMULAS'!$F$6,"")))</f>
        <v/>
      </c>
      <c r="L154" s="263" t="str">
        <f>+IF(OR(J154='[3]11 FORMULAS'!$P$4,J154='[3]11 FORMULAS'!$P$5),'[3]11 FORMULAS'!$Q$5,IF(J154='[3]11 FORMULAS'!$P$6,'[3]11 FORMULAS'!$Q$6,""))</f>
        <v/>
      </c>
      <c r="M154" s="371"/>
      <c r="N154" s="263" t="str">
        <f t="shared" si="12"/>
        <v/>
      </c>
      <c r="O154" s="374"/>
      <c r="P154" s="374"/>
      <c r="Q154" s="374"/>
      <c r="R154" s="374"/>
      <c r="S154" s="263" t="str">
        <f t="shared" si="18"/>
        <v/>
      </c>
      <c r="T154" s="263">
        <f>IF(L154='[3]11 FORMULAS'!$Q$5,T153-(T153*S154),T153)</f>
        <v>0.28000000000000003</v>
      </c>
      <c r="U154" s="485">
        <f>IF(L154='[3]11 FORMULAS'!$Q$6,U153-(U153*S154),U153)</f>
        <v>0.4</v>
      </c>
      <c r="V154" s="687"/>
      <c r="W154" s="688"/>
    </row>
    <row r="155" spans="1:23" x14ac:dyDescent="0.25">
      <c r="A155" s="686"/>
      <c r="B155" s="686"/>
      <c r="C155" s="675"/>
      <c r="D155" s="678"/>
      <c r="E155" s="471">
        <v>5</v>
      </c>
      <c r="F155" s="484"/>
      <c r="G155" s="368"/>
      <c r="H155" s="368"/>
      <c r="I155" s="262" t="str">
        <f t="shared" si="11"/>
        <v xml:space="preserve">  </v>
      </c>
      <c r="J155" s="371"/>
      <c r="K155" s="263" t="str">
        <f>+IF(J155='[3]11 FORMULAS'!$E$4,'[3]11 FORMULAS'!$F$4,IF(J155='[3]11 FORMULAS'!$E$5,'[3]11 FORMULAS'!$F$5,IF(J155='[3]11 FORMULAS'!$E$6,'[3]11 FORMULAS'!$F$6,"")))</f>
        <v/>
      </c>
      <c r="L155" s="263" t="str">
        <f>+IF(OR(J155='[3]11 FORMULAS'!$P$4,J155='[3]11 FORMULAS'!$P$5),'[3]11 FORMULAS'!$Q$5,IF(J155='[3]11 FORMULAS'!$P$6,'[3]11 FORMULAS'!$Q$6,""))</f>
        <v/>
      </c>
      <c r="M155" s="371"/>
      <c r="N155" s="263" t="str">
        <f t="shared" si="12"/>
        <v/>
      </c>
      <c r="O155" s="374"/>
      <c r="P155" s="374"/>
      <c r="Q155" s="374"/>
      <c r="R155" s="374"/>
      <c r="S155" s="263" t="str">
        <f t="shared" si="18"/>
        <v/>
      </c>
      <c r="T155" s="263">
        <f>IF(L155='[3]11 FORMULAS'!$Q$5,T154-(T154*S155),T154)</f>
        <v>0.28000000000000003</v>
      </c>
      <c r="U155" s="485">
        <f>IF(L155='[3]11 FORMULAS'!$Q$6,U154-(U154*S155),U154)</f>
        <v>0.4</v>
      </c>
      <c r="V155" s="687"/>
      <c r="W155" s="688"/>
    </row>
    <row r="156" spans="1:23" ht="15" thickBot="1" x14ac:dyDescent="0.3">
      <c r="A156" s="673"/>
      <c r="B156" s="673"/>
      <c r="C156" s="676"/>
      <c r="D156" s="679"/>
      <c r="E156" s="264">
        <v>6</v>
      </c>
      <c r="F156" s="486"/>
      <c r="G156" s="369"/>
      <c r="H156" s="369"/>
      <c r="I156" s="265" t="str">
        <f t="shared" ref="I156:I219" si="19">+CONCATENATE(F156," ",G156," ",H156)</f>
        <v xml:space="preserve">  </v>
      </c>
      <c r="J156" s="372"/>
      <c r="K156" s="266" t="str">
        <f>+IF(J156='[3]11 FORMULAS'!$E$4,'[3]11 FORMULAS'!$F$4,IF(J156='[3]11 FORMULAS'!$E$5,'[3]11 FORMULAS'!$F$5,IF(J156='[3]11 FORMULAS'!$E$6,'[3]11 FORMULAS'!$F$6,"")))</f>
        <v/>
      </c>
      <c r="L156" s="266" t="str">
        <f>+IF(OR(J156='[3]11 FORMULAS'!$P$4,J156='[3]11 FORMULAS'!$P$5),'[3]11 FORMULAS'!$Q$5,IF(J156='[3]11 FORMULAS'!$P$6,'[3]11 FORMULAS'!$Q$6,""))</f>
        <v/>
      </c>
      <c r="M156" s="372"/>
      <c r="N156" s="266" t="str">
        <f t="shared" si="12"/>
        <v/>
      </c>
      <c r="O156" s="375"/>
      <c r="P156" s="375"/>
      <c r="Q156" s="375"/>
      <c r="R156" s="375"/>
      <c r="S156" s="266" t="str">
        <f t="shared" si="18"/>
        <v/>
      </c>
      <c r="T156" s="266">
        <f>IF(L156='[3]11 FORMULAS'!$Q$5,T155-(T155*S156),T155)</f>
        <v>0.28000000000000003</v>
      </c>
      <c r="U156" s="487">
        <f>IF(L156='[3]11 FORMULAS'!$Q$6,U155-(U155*S156),U155)</f>
        <v>0.4</v>
      </c>
      <c r="V156" s="682"/>
      <c r="W156" s="685"/>
    </row>
    <row r="157" spans="1:23" ht="156.75" x14ac:dyDescent="0.25">
      <c r="A157" s="671" t="str">
        <f>'4 MAPA CALOR INHERENTE'!A32</f>
        <v>R1GF</v>
      </c>
      <c r="B157" s="671" t="str">
        <f>'4 MAPA CALOR INHERENTE'!B32</f>
        <v>Posibilidad de afectación reputacional por no contar con el fenecimiento de la cuenta en la vigencia  debido a la identificación, clasificación y registro de información contable en rubros y cuantías que no correspondan</v>
      </c>
      <c r="C157" s="674" cm="1">
        <f t="array" ref="C157">IF(MOD(ROW()-7,6)=0, INDEX('3 PROBABIL E IMPACTO INHERENTE'!$E$7:$E$74, (ROW()-7)/6 + 1), "")</f>
        <v>0.4</v>
      </c>
      <c r="D157" s="677" cm="1">
        <f t="array" ref="D157">IF(MOD(ROW()-7,6)=0, INDEX('3 PROBABIL E IMPACTO INHERENTE'!$M$7:$M$74, (ROW()-7)/6 + 1), "")</f>
        <v>0.4</v>
      </c>
      <c r="E157" s="255">
        <v>1</v>
      </c>
      <c r="F157" s="482" t="s">
        <v>703</v>
      </c>
      <c r="G157" s="367" t="s">
        <v>704</v>
      </c>
      <c r="H157" s="367" t="s">
        <v>705</v>
      </c>
      <c r="I157" s="256" t="str">
        <f t="shared" si="19"/>
        <v>El funcionario encargado del área contable de la Dirección Financiera  concilia  mensualmente, la información contenida en el aplicativo contable de la entidad frente a los reportes generados por los aplicativos que alimentan por interfaz la contabilidad, para validar la conciliación de las cifras. Para los casos en los cuales se evidencien diferencias en la conciliación, se elaborará un comprobante de contabilidad de ajuste. De esta manera como evidencia se suministrarán las conciliaciones y libros auxiliares realizadas en el mes. El cargue de las evidencias se hará trimestralmente.</v>
      </c>
      <c r="J157" s="370" t="s">
        <v>69</v>
      </c>
      <c r="K157" s="257">
        <f>+IF(J157='[3]11 FORMULAS'!$E$4,'[3]11 FORMULAS'!$F$4,IF(J157='[3]11 FORMULAS'!$E$5,'[3]11 FORMULAS'!$F$5,IF(J157='[3]11 FORMULAS'!$E$6,'[3]11 FORMULAS'!$F$6,"")))</f>
        <v>0.15</v>
      </c>
      <c r="L157" s="257" t="str">
        <f>+IF(OR(J157='[3]11 FORMULAS'!$P$4,J157='[3]11 FORMULAS'!$P$5),'[3]11 FORMULAS'!$Q$5,IF(J157='[3]11 FORMULAS'!$P$6,'[3]11 FORMULAS'!$Q$6,""))</f>
        <v>Probabilidad</v>
      </c>
      <c r="M157" s="370" t="s">
        <v>54</v>
      </c>
      <c r="N157" s="257">
        <f t="shared" si="12"/>
        <v>0.15</v>
      </c>
      <c r="O157" s="373" t="s">
        <v>391</v>
      </c>
      <c r="P157" s="373" t="s">
        <v>397</v>
      </c>
      <c r="Q157" s="373" t="s">
        <v>760</v>
      </c>
      <c r="R157" s="373" t="s">
        <v>761</v>
      </c>
      <c r="S157" s="257">
        <f t="shared" si="18"/>
        <v>0.3</v>
      </c>
      <c r="T157" s="257">
        <f>IF(L157='[3]11 FORMULAS'!$Q$5,C157-(C157*S157),C157)</f>
        <v>0.28000000000000003</v>
      </c>
      <c r="U157" s="483">
        <f>IF(L157='[3]11 FORMULAS'!$Q$6,D157-(D157*S157),D157)</f>
        <v>0.4</v>
      </c>
      <c r="V157" s="680">
        <f t="shared" ref="V157:W157" si="20">+IF(T162="","",T162)</f>
        <v>0.19600000000000001</v>
      </c>
      <c r="W157" s="683">
        <f t="shared" si="20"/>
        <v>0.4</v>
      </c>
    </row>
    <row r="158" spans="1:23" ht="156.75" x14ac:dyDescent="0.25">
      <c r="A158" s="672"/>
      <c r="B158" s="672"/>
      <c r="C158" s="675"/>
      <c r="D158" s="678"/>
      <c r="E158" s="261">
        <v>2</v>
      </c>
      <c r="F158" s="484" t="s">
        <v>703</v>
      </c>
      <c r="G158" s="368" t="s">
        <v>706</v>
      </c>
      <c r="H158" s="368" t="s">
        <v>707</v>
      </c>
      <c r="I158" s="262" t="str">
        <f t="shared" si="19"/>
        <v>El funcionario encargado del área contable de la Dirección Financiera  circulariza  de manera mensual, la información que remiten las áreas, como resultado de la circularización de la información registrada contablemente de forma manual, permitiendo así realizar la conciliación de las cifras. En caso de que no se reciba la información se procede con la notificación vía correo electrónico a los directivos encargados. De esta manera queda como evidencia las circularizaciones y  los correos enviados en caso de no recibir respuesta. El cargue de las evidencias se hará trimestralmente.</v>
      </c>
      <c r="J158" s="371" t="s">
        <v>69</v>
      </c>
      <c r="K158" s="263">
        <f>+IF(J158='[3]11 FORMULAS'!$E$4,'[3]11 FORMULAS'!$F$4,IF(J158='[3]11 FORMULAS'!$E$5,'[3]11 FORMULAS'!$F$5,IF(J158='[3]11 FORMULAS'!$E$6,'[3]11 FORMULAS'!$F$6,"")))</f>
        <v>0.15</v>
      </c>
      <c r="L158" s="263" t="str">
        <f>+IF(OR(J158='[3]11 FORMULAS'!$P$4,J158='[3]11 FORMULAS'!$P$5),'[3]11 FORMULAS'!$Q$5,IF(J158='[3]11 FORMULAS'!$P$6,'[3]11 FORMULAS'!$Q$6,""))</f>
        <v>Probabilidad</v>
      </c>
      <c r="M158" s="371" t="s">
        <v>54</v>
      </c>
      <c r="N158" s="263">
        <f t="shared" si="12"/>
        <v>0.15</v>
      </c>
      <c r="O158" s="374" t="s">
        <v>391</v>
      </c>
      <c r="P158" s="374" t="s">
        <v>397</v>
      </c>
      <c r="Q158" s="374" t="s">
        <v>760</v>
      </c>
      <c r="R158" s="374" t="s">
        <v>761</v>
      </c>
      <c r="S158" s="263">
        <f t="shared" si="18"/>
        <v>0.3</v>
      </c>
      <c r="T158" s="263">
        <f>IF(L158='[3]11 FORMULAS'!$Q$5,T157-(T157*S158),T157)</f>
        <v>0.19600000000000001</v>
      </c>
      <c r="U158" s="485">
        <f>IF(L158='[3]11 FORMULAS'!$Q$6,U157-(U157*S158),U157)</f>
        <v>0.4</v>
      </c>
      <c r="V158" s="681"/>
      <c r="W158" s="684"/>
    </row>
    <row r="159" spans="1:23" ht="14.25" customHeight="1" x14ac:dyDescent="0.25">
      <c r="A159" s="672"/>
      <c r="B159" s="672"/>
      <c r="C159" s="675"/>
      <c r="D159" s="678"/>
      <c r="E159" s="261">
        <v>3</v>
      </c>
      <c r="F159" s="484"/>
      <c r="G159" s="368"/>
      <c r="H159" s="368"/>
      <c r="I159" s="262" t="str">
        <f t="shared" si="19"/>
        <v xml:space="preserve">  </v>
      </c>
      <c r="J159" s="371"/>
      <c r="K159" s="263" t="str">
        <f>+IF(J159='[3]11 FORMULAS'!$E$4,'[3]11 FORMULAS'!$F$4,IF(J159='[3]11 FORMULAS'!$E$5,'[3]11 FORMULAS'!$F$5,IF(J159='[3]11 FORMULAS'!$E$6,'[3]11 FORMULAS'!$F$6,"")))</f>
        <v/>
      </c>
      <c r="L159" s="263" t="str">
        <f>+IF(OR(J159='[3]11 FORMULAS'!$P$4,J159='[3]11 FORMULAS'!$P$5),'[3]11 FORMULAS'!$Q$5,IF(J159='[3]11 FORMULAS'!$P$6,'[3]11 FORMULAS'!$Q$6,""))</f>
        <v/>
      </c>
      <c r="M159" s="371"/>
      <c r="N159" s="263" t="str">
        <f t="shared" si="12"/>
        <v/>
      </c>
      <c r="O159" s="374"/>
      <c r="P159" s="374"/>
      <c r="Q159" s="374"/>
      <c r="R159" s="374"/>
      <c r="S159" s="263" t="str">
        <f t="shared" si="18"/>
        <v/>
      </c>
      <c r="T159" s="263">
        <f>IF(L159='[3]11 FORMULAS'!$Q$5,T158-(T158*S159),T158)</f>
        <v>0.19600000000000001</v>
      </c>
      <c r="U159" s="485">
        <f>IF(L159='[3]11 FORMULAS'!$Q$6,U158-(U158*S159),U158)</f>
        <v>0.4</v>
      </c>
      <c r="V159" s="681"/>
      <c r="W159" s="684"/>
    </row>
    <row r="160" spans="1:23" ht="14.25" customHeight="1" x14ac:dyDescent="0.25">
      <c r="A160" s="686"/>
      <c r="B160" s="686"/>
      <c r="C160" s="675"/>
      <c r="D160" s="678"/>
      <c r="E160" s="471">
        <v>4</v>
      </c>
      <c r="F160" s="484"/>
      <c r="G160" s="368"/>
      <c r="H160" s="368"/>
      <c r="I160" s="262" t="str">
        <f t="shared" si="19"/>
        <v xml:space="preserve">  </v>
      </c>
      <c r="J160" s="371"/>
      <c r="K160" s="263" t="str">
        <f>+IF(J160='[3]11 FORMULAS'!$E$4,'[3]11 FORMULAS'!$F$4,IF(J160='[3]11 FORMULAS'!$E$5,'[3]11 FORMULAS'!$F$5,IF(J160='[3]11 FORMULAS'!$E$6,'[3]11 FORMULAS'!$F$6,"")))</f>
        <v/>
      </c>
      <c r="L160" s="263" t="str">
        <f>+IF(OR(J160='[3]11 FORMULAS'!$P$4,J160='[3]11 FORMULAS'!$P$5),'[3]11 FORMULAS'!$Q$5,IF(J160='[3]11 FORMULAS'!$P$6,'[3]11 FORMULAS'!$Q$6,""))</f>
        <v/>
      </c>
      <c r="M160" s="371"/>
      <c r="N160" s="263" t="str">
        <f t="shared" si="12"/>
        <v/>
      </c>
      <c r="O160" s="374"/>
      <c r="P160" s="374"/>
      <c r="Q160" s="374"/>
      <c r="R160" s="374"/>
      <c r="S160" s="263" t="str">
        <f t="shared" si="18"/>
        <v/>
      </c>
      <c r="T160" s="263">
        <f>IF(L160='[3]11 FORMULAS'!$Q$5,T159-(T159*S160),T159)</f>
        <v>0.19600000000000001</v>
      </c>
      <c r="U160" s="485">
        <f>IF(L160='[3]11 FORMULAS'!$Q$6,U159-(U159*S160),U159)</f>
        <v>0.4</v>
      </c>
      <c r="V160" s="687"/>
      <c r="W160" s="688"/>
    </row>
    <row r="161" spans="1:23" ht="14.25" customHeight="1" x14ac:dyDescent="0.25">
      <c r="A161" s="686"/>
      <c r="B161" s="686"/>
      <c r="C161" s="675"/>
      <c r="D161" s="678"/>
      <c r="E161" s="471">
        <v>5</v>
      </c>
      <c r="F161" s="484"/>
      <c r="G161" s="368"/>
      <c r="H161" s="368"/>
      <c r="I161" s="262" t="str">
        <f t="shared" si="19"/>
        <v xml:space="preserve">  </v>
      </c>
      <c r="J161" s="371"/>
      <c r="K161" s="263" t="str">
        <f>+IF(J161='[3]11 FORMULAS'!$E$4,'[3]11 FORMULAS'!$F$4,IF(J161='[3]11 FORMULAS'!$E$5,'[3]11 FORMULAS'!$F$5,IF(J161='[3]11 FORMULAS'!$E$6,'[3]11 FORMULAS'!$F$6,"")))</f>
        <v/>
      </c>
      <c r="L161" s="263" t="str">
        <f>+IF(OR(J161='[3]11 FORMULAS'!$P$4,J161='[3]11 FORMULAS'!$P$5),'[3]11 FORMULAS'!$Q$5,IF(J161='[3]11 FORMULAS'!$P$6,'[3]11 FORMULAS'!$Q$6,""))</f>
        <v/>
      </c>
      <c r="M161" s="371"/>
      <c r="N161" s="263" t="str">
        <f t="shared" si="12"/>
        <v/>
      </c>
      <c r="O161" s="374"/>
      <c r="P161" s="374"/>
      <c r="Q161" s="374"/>
      <c r="R161" s="374"/>
      <c r="S161" s="263" t="str">
        <f t="shared" si="18"/>
        <v/>
      </c>
      <c r="T161" s="263">
        <f>IF(L161='[3]11 FORMULAS'!$Q$5,T160-(T160*S161),T160)</f>
        <v>0.19600000000000001</v>
      </c>
      <c r="U161" s="485">
        <f>IF(L161='[3]11 FORMULAS'!$Q$6,U160-(U160*S161),U160)</f>
        <v>0.4</v>
      </c>
      <c r="V161" s="687"/>
      <c r="W161" s="688"/>
    </row>
    <row r="162" spans="1:23" ht="15" thickBot="1" x14ac:dyDescent="0.3">
      <c r="A162" s="673"/>
      <c r="B162" s="673"/>
      <c r="C162" s="676"/>
      <c r="D162" s="679"/>
      <c r="E162" s="264">
        <v>6</v>
      </c>
      <c r="F162" s="486"/>
      <c r="G162" s="369"/>
      <c r="H162" s="369"/>
      <c r="I162" s="265" t="str">
        <f t="shared" si="19"/>
        <v xml:space="preserve">  </v>
      </c>
      <c r="J162" s="372"/>
      <c r="K162" s="266" t="str">
        <f>+IF(J162='[3]11 FORMULAS'!$E$4,'[3]11 FORMULAS'!$F$4,IF(J162='[3]11 FORMULAS'!$E$5,'[3]11 FORMULAS'!$F$5,IF(J162='[3]11 FORMULAS'!$E$6,'[3]11 FORMULAS'!$F$6,"")))</f>
        <v/>
      </c>
      <c r="L162" s="266" t="str">
        <f>+IF(OR(J162='[3]11 FORMULAS'!$P$4,J162='[3]11 FORMULAS'!$P$5),'[3]11 FORMULAS'!$Q$5,IF(J162='[3]11 FORMULAS'!$P$6,'[3]11 FORMULAS'!$Q$6,""))</f>
        <v/>
      </c>
      <c r="M162" s="372"/>
      <c r="N162" s="266" t="str">
        <f t="shared" si="12"/>
        <v/>
      </c>
      <c r="O162" s="375"/>
      <c r="P162" s="375"/>
      <c r="Q162" s="375"/>
      <c r="R162" s="375"/>
      <c r="S162" s="266" t="str">
        <f t="shared" si="18"/>
        <v/>
      </c>
      <c r="T162" s="266">
        <f>IF(L162='[3]11 FORMULAS'!$Q$5,T161-(T161*S162),T161)</f>
        <v>0.19600000000000001</v>
      </c>
      <c r="U162" s="487">
        <f>IF(L162='[3]11 FORMULAS'!$Q$6,U161-(U161*S162),U161)</f>
        <v>0.4</v>
      </c>
      <c r="V162" s="682"/>
      <c r="W162" s="685"/>
    </row>
    <row r="163" spans="1:23" ht="256.5" x14ac:dyDescent="0.25">
      <c r="A163" s="671" t="str">
        <f>'4 MAPA CALOR INHERENTE'!A33</f>
        <v>R2GF</v>
      </c>
      <c r="B163" s="671" t="str">
        <f>'4 MAPA CALOR INHERENTE'!B33</f>
        <v>Posibilidad de afectación económica por sanciones o multas de entes de control o demandas de terceros  debido a la realización de pagos indebidos</v>
      </c>
      <c r="C163" s="674" cm="1">
        <f t="array" ref="C163">IF(MOD(ROW()-7,6)=0, INDEX('3 PROBABIL E IMPACTO INHERENTE'!$E$7:$E$74, (ROW()-7)/6 + 1), "")</f>
        <v>0.4</v>
      </c>
      <c r="D163" s="677" cm="1">
        <f t="array" ref="D163">IF(MOD(ROW()-7,6)=0, INDEX('3 PROBABIL E IMPACTO INHERENTE'!$M$7:$M$74, (ROW()-7)/6 + 1), "")</f>
        <v>0.4</v>
      </c>
      <c r="E163" s="255">
        <v>1</v>
      </c>
      <c r="F163" s="482" t="s">
        <v>708</v>
      </c>
      <c r="G163" s="367" t="s">
        <v>612</v>
      </c>
      <c r="H163" s="367" t="s">
        <v>709</v>
      </c>
      <c r="I163" s="256" t="str">
        <f t="shared" si="19"/>
        <v>Las personas designadas por la Dirección Financiera  verifican  el cumplimiento de los requisitos para pago de las cuentas radicadas mensualmente, de los documentos soporte dirigidos a la Dirección Financiera; los cuales son registrados en la "herramienta ofimática control órdenes de pago virtual". La cuenta pasara por revisión contable, registrando esta trazabilidad en el sistema ORFEO y la Herramienta Ofimática. Finalmente se realiza una revisión final por parte de los funcionarios designados por la Dirección verificando el lleno de los requisitos para pago, si en esta o cualquier instancia de la revisión se identifica incumplimiento de los requisitos, la cuenta se devuelve y los motivos se evidenciarán en el ORFEO, Herramienta Ofimática y correo que se le remita al supervisor con copia al contratista. Como evidencia se suministrará la Herramienta Ofimática Control órdenes de pago virtual F-GF-882. El cargue de las evidencias se hará trimestralmente</v>
      </c>
      <c r="J163" s="370" t="s">
        <v>69</v>
      </c>
      <c r="K163" s="257">
        <f>+IF(J163='[3]11 FORMULAS'!$E$4,'[3]11 FORMULAS'!$F$4,IF(J163='[3]11 FORMULAS'!$E$5,'[3]11 FORMULAS'!$F$5,IF(J163='[3]11 FORMULAS'!$E$6,'[3]11 FORMULAS'!$F$6,"")))</f>
        <v>0.15</v>
      </c>
      <c r="L163" s="257" t="str">
        <f>+IF(OR(J163='[3]11 FORMULAS'!$P$4,J163='[3]11 FORMULAS'!$P$5),'[3]11 FORMULAS'!$Q$5,IF(J163='[3]11 FORMULAS'!$P$6,'[3]11 FORMULAS'!$Q$6,""))</f>
        <v>Probabilidad</v>
      </c>
      <c r="M163" s="370" t="s">
        <v>54</v>
      </c>
      <c r="N163" s="257">
        <f t="shared" si="12"/>
        <v>0.15</v>
      </c>
      <c r="O163" s="373" t="s">
        <v>391</v>
      </c>
      <c r="P163" s="373" t="s">
        <v>397</v>
      </c>
      <c r="Q163" s="373" t="s">
        <v>760</v>
      </c>
      <c r="R163" s="373" t="s">
        <v>761</v>
      </c>
      <c r="S163" s="257">
        <f t="shared" si="18"/>
        <v>0.3</v>
      </c>
      <c r="T163" s="257">
        <f>IF(L163='[3]11 FORMULAS'!$Q$5,C163-(C163*S163),C163)</f>
        <v>0.28000000000000003</v>
      </c>
      <c r="U163" s="483">
        <f>IF(L163='[3]11 FORMULAS'!$Q$6,D163-(D163*S163),D163)</f>
        <v>0.4</v>
      </c>
      <c r="V163" s="680">
        <f t="shared" ref="V163:W163" si="21">+IF(T168="","",T168)</f>
        <v>0.28000000000000003</v>
      </c>
      <c r="W163" s="683">
        <f t="shared" si="21"/>
        <v>0.4</v>
      </c>
    </row>
    <row r="164" spans="1:23" x14ac:dyDescent="0.25">
      <c r="A164" s="672"/>
      <c r="B164" s="672"/>
      <c r="C164" s="675"/>
      <c r="D164" s="678"/>
      <c r="E164" s="261">
        <v>2</v>
      </c>
      <c r="F164" s="484"/>
      <c r="G164" s="368"/>
      <c r="H164" s="368"/>
      <c r="I164" s="262" t="str">
        <f t="shared" si="19"/>
        <v xml:space="preserve">  </v>
      </c>
      <c r="J164" s="371"/>
      <c r="K164" s="263" t="str">
        <f>+IF(J164='[3]11 FORMULAS'!$E$4,'[3]11 FORMULAS'!$F$4,IF(J164='[3]11 FORMULAS'!$E$5,'[3]11 FORMULAS'!$F$5,IF(J164='[3]11 FORMULAS'!$E$6,'[3]11 FORMULAS'!$F$6,"")))</f>
        <v/>
      </c>
      <c r="L164" s="263" t="str">
        <f>+IF(OR(J164='[3]11 FORMULAS'!$P$4,J164='[3]11 FORMULAS'!$P$5),'[3]11 FORMULAS'!$Q$5,IF(J164='[3]11 FORMULAS'!$P$6,'[3]11 FORMULAS'!$Q$6,""))</f>
        <v/>
      </c>
      <c r="M164" s="371"/>
      <c r="N164" s="263" t="str">
        <f t="shared" si="12"/>
        <v/>
      </c>
      <c r="O164" s="374"/>
      <c r="P164" s="374"/>
      <c r="Q164" s="374"/>
      <c r="R164" s="374"/>
      <c r="S164" s="263" t="str">
        <f t="shared" si="18"/>
        <v/>
      </c>
      <c r="T164" s="263">
        <f>IF(L164='[3]11 FORMULAS'!$Q$5,T163-(T163*S164),T163)</f>
        <v>0.28000000000000003</v>
      </c>
      <c r="U164" s="485">
        <f>IF(L164='[3]11 FORMULAS'!$Q$6,U163-(U163*S164),U163)</f>
        <v>0.4</v>
      </c>
      <c r="V164" s="681"/>
      <c r="W164" s="684"/>
    </row>
    <row r="165" spans="1:23" x14ac:dyDescent="0.25">
      <c r="A165" s="672"/>
      <c r="B165" s="672"/>
      <c r="C165" s="675"/>
      <c r="D165" s="678"/>
      <c r="E165" s="261">
        <v>3</v>
      </c>
      <c r="F165" s="484"/>
      <c r="G165" s="368"/>
      <c r="H165" s="368"/>
      <c r="I165" s="262" t="str">
        <f t="shared" si="19"/>
        <v xml:space="preserve">  </v>
      </c>
      <c r="J165" s="371"/>
      <c r="K165" s="263" t="str">
        <f>+IF(J165='[3]11 FORMULAS'!$E$4,'[3]11 FORMULAS'!$F$4,IF(J165='[3]11 FORMULAS'!$E$5,'[3]11 FORMULAS'!$F$5,IF(J165='[3]11 FORMULAS'!$E$6,'[3]11 FORMULAS'!$F$6,"")))</f>
        <v/>
      </c>
      <c r="L165" s="263" t="str">
        <f>+IF(OR(J165='[3]11 FORMULAS'!$P$4,J165='[3]11 FORMULAS'!$P$5),'[3]11 FORMULAS'!$Q$5,IF(J165='[3]11 FORMULAS'!$P$6,'[3]11 FORMULAS'!$Q$6,""))</f>
        <v/>
      </c>
      <c r="M165" s="371"/>
      <c r="N165" s="263" t="str">
        <f t="shared" si="12"/>
        <v/>
      </c>
      <c r="O165" s="374"/>
      <c r="P165" s="374"/>
      <c r="Q165" s="374"/>
      <c r="R165" s="374"/>
      <c r="S165" s="263" t="str">
        <f t="shared" si="18"/>
        <v/>
      </c>
      <c r="T165" s="263">
        <f>IF(L165='[3]11 FORMULAS'!$Q$5,T164-(T164*S165),T164)</f>
        <v>0.28000000000000003</v>
      </c>
      <c r="U165" s="485">
        <f>IF(L165='[3]11 FORMULAS'!$Q$6,U164-(U164*S165),U164)</f>
        <v>0.4</v>
      </c>
      <c r="V165" s="681"/>
      <c r="W165" s="684"/>
    </row>
    <row r="166" spans="1:23" x14ac:dyDescent="0.25">
      <c r="A166" s="686"/>
      <c r="B166" s="686"/>
      <c r="C166" s="675"/>
      <c r="D166" s="678"/>
      <c r="E166" s="471">
        <v>4</v>
      </c>
      <c r="F166" s="484"/>
      <c r="G166" s="368"/>
      <c r="H166" s="368"/>
      <c r="I166" s="262" t="str">
        <f t="shared" si="19"/>
        <v xml:space="preserve">  </v>
      </c>
      <c r="J166" s="371"/>
      <c r="K166" s="263" t="str">
        <f>+IF(J166='[3]11 FORMULAS'!$E$4,'[3]11 FORMULAS'!$F$4,IF(J166='[3]11 FORMULAS'!$E$5,'[3]11 FORMULAS'!$F$5,IF(J166='[3]11 FORMULAS'!$E$6,'[3]11 FORMULAS'!$F$6,"")))</f>
        <v/>
      </c>
      <c r="L166" s="263" t="str">
        <f>+IF(OR(J166='[3]11 FORMULAS'!$P$4,J166='[3]11 FORMULAS'!$P$5),'[3]11 FORMULAS'!$Q$5,IF(J166='[3]11 FORMULAS'!$P$6,'[3]11 FORMULAS'!$Q$6,""))</f>
        <v/>
      </c>
      <c r="M166" s="371"/>
      <c r="N166" s="263" t="str">
        <f t="shared" si="12"/>
        <v/>
      </c>
      <c r="O166" s="374"/>
      <c r="P166" s="374"/>
      <c r="Q166" s="374"/>
      <c r="R166" s="374"/>
      <c r="S166" s="263" t="str">
        <f t="shared" si="18"/>
        <v/>
      </c>
      <c r="T166" s="263">
        <f>IF(L166='[3]11 FORMULAS'!$Q$5,T165-(T165*S166),T165)</f>
        <v>0.28000000000000003</v>
      </c>
      <c r="U166" s="485">
        <f>IF(L166='[3]11 FORMULAS'!$Q$6,U165-(U165*S166),U165)</f>
        <v>0.4</v>
      </c>
      <c r="V166" s="687"/>
      <c r="W166" s="688"/>
    </row>
    <row r="167" spans="1:23" x14ac:dyDescent="0.25">
      <c r="A167" s="686"/>
      <c r="B167" s="686"/>
      <c r="C167" s="675"/>
      <c r="D167" s="678"/>
      <c r="E167" s="471">
        <v>5</v>
      </c>
      <c r="F167" s="484"/>
      <c r="G167" s="368"/>
      <c r="H167" s="368"/>
      <c r="I167" s="262" t="str">
        <f t="shared" si="19"/>
        <v xml:space="preserve">  </v>
      </c>
      <c r="J167" s="371"/>
      <c r="K167" s="263" t="str">
        <f>+IF(J167='[3]11 FORMULAS'!$E$4,'[3]11 FORMULAS'!$F$4,IF(J167='[3]11 FORMULAS'!$E$5,'[3]11 FORMULAS'!$F$5,IF(J167='[3]11 FORMULAS'!$E$6,'[3]11 FORMULAS'!$F$6,"")))</f>
        <v/>
      </c>
      <c r="L167" s="263" t="str">
        <f>+IF(OR(J167='[3]11 FORMULAS'!$P$4,J167='[3]11 FORMULAS'!$P$5),'[3]11 FORMULAS'!$Q$5,IF(J167='[3]11 FORMULAS'!$P$6,'[3]11 FORMULAS'!$Q$6,""))</f>
        <v/>
      </c>
      <c r="M167" s="371"/>
      <c r="N167" s="263" t="str">
        <f t="shared" ref="N167:N230" si="22">IF(M167="Manual",15%,IF(M167="Automático",25%,""))</f>
        <v/>
      </c>
      <c r="O167" s="374"/>
      <c r="P167" s="374"/>
      <c r="Q167" s="374"/>
      <c r="R167" s="374"/>
      <c r="S167" s="263" t="str">
        <f t="shared" si="18"/>
        <v/>
      </c>
      <c r="T167" s="263">
        <f>IF(L167='[3]11 FORMULAS'!$Q$5,T166-(T166*S167),T166)</f>
        <v>0.28000000000000003</v>
      </c>
      <c r="U167" s="485">
        <f>IF(L167='[3]11 FORMULAS'!$Q$6,U166-(U166*S167),U166)</f>
        <v>0.4</v>
      </c>
      <c r="V167" s="687"/>
      <c r="W167" s="688"/>
    </row>
    <row r="168" spans="1:23" ht="15" thickBot="1" x14ac:dyDescent="0.3">
      <c r="A168" s="673"/>
      <c r="B168" s="673"/>
      <c r="C168" s="676"/>
      <c r="D168" s="679"/>
      <c r="E168" s="264">
        <v>6</v>
      </c>
      <c r="F168" s="486"/>
      <c r="G168" s="369"/>
      <c r="H168" s="369"/>
      <c r="I168" s="265" t="str">
        <f t="shared" si="19"/>
        <v xml:space="preserve">  </v>
      </c>
      <c r="J168" s="372"/>
      <c r="K168" s="266" t="str">
        <f>+IF(J168='[3]11 FORMULAS'!$E$4,'[3]11 FORMULAS'!$F$4,IF(J168='[3]11 FORMULAS'!$E$5,'[3]11 FORMULAS'!$F$5,IF(J168='[3]11 FORMULAS'!$E$6,'[3]11 FORMULAS'!$F$6,"")))</f>
        <v/>
      </c>
      <c r="L168" s="266" t="str">
        <f>+IF(OR(J168='[3]11 FORMULAS'!$P$4,J168='[3]11 FORMULAS'!$P$5),'[3]11 FORMULAS'!$Q$5,IF(J168='[3]11 FORMULAS'!$P$6,'[3]11 FORMULAS'!$Q$6,""))</f>
        <v/>
      </c>
      <c r="M168" s="372"/>
      <c r="N168" s="266" t="str">
        <f t="shared" si="22"/>
        <v/>
      </c>
      <c r="O168" s="375"/>
      <c r="P168" s="375"/>
      <c r="Q168" s="375"/>
      <c r="R168" s="375"/>
      <c r="S168" s="266" t="str">
        <f t="shared" si="18"/>
        <v/>
      </c>
      <c r="T168" s="266">
        <f>IF(L168='[3]11 FORMULAS'!$Q$5,T167-(T167*S168),T167)</f>
        <v>0.28000000000000003</v>
      </c>
      <c r="U168" s="487">
        <f>IF(L168='[3]11 FORMULAS'!$Q$6,U167-(U167*S168),U167)</f>
        <v>0.4</v>
      </c>
      <c r="V168" s="682"/>
      <c r="W168" s="685"/>
    </row>
    <row r="169" spans="1:23" ht="171" x14ac:dyDescent="0.25">
      <c r="A169" s="671" t="str">
        <f>'4 MAPA CALOR INHERENTE'!A34</f>
        <v>R3GF</v>
      </c>
      <c r="B169" s="671" t="str">
        <f>'4 MAPA CALOR INHERENTE'!B34</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169" s="674" cm="1">
        <f t="array" ref="C169">IF(MOD(ROW()-7,6)=0, INDEX('3 PROBABIL E IMPACTO INHERENTE'!$E$7:$E$74, (ROW()-7)/6 + 1), "")</f>
        <v>0.6</v>
      </c>
      <c r="D169" s="677" cm="1">
        <f t="array" ref="D169">IF(MOD(ROW()-7,6)=0, INDEX('3 PROBABIL E IMPACTO INHERENTE'!$M$7:$M$74, (ROW()-7)/6 + 1), "")</f>
        <v>0.4</v>
      </c>
      <c r="E169" s="255">
        <v>1</v>
      </c>
      <c r="F169" s="482" t="s">
        <v>710</v>
      </c>
      <c r="G169" s="367" t="s">
        <v>711</v>
      </c>
      <c r="H169" s="367" t="s">
        <v>712</v>
      </c>
      <c r="I169" s="256" t="str">
        <f t="shared" si="19"/>
        <v>Los profesionales del área presupuesto  verifican  cada vez que se requiera que el Certificado de Registro Presupuestal - CRP corresponda a la solicitud recibida por parte del ordenador del gasto o funcionarios competentes, teniendo en cuenta lo establecido en el Instructivo I-GF-8, una vez verificados los requisitos se procede con su expedición; si la solicitud no cumple con algún requisito se procede con la respectiva devolución al área solicitante. Como evidencia se suministrará la Base de control de CRP y para el trámite de las devoluciones el radicado por Orfeo y/o correo electronico al área solicitante.</v>
      </c>
      <c r="J169" s="370" t="s">
        <v>56</v>
      </c>
      <c r="K169" s="257">
        <f>+IF(J169='[3]11 FORMULAS'!$E$4,'[3]11 FORMULAS'!$F$4,IF(J169='[3]11 FORMULAS'!$E$5,'[3]11 FORMULAS'!$F$5,IF(J169='[3]11 FORMULAS'!$E$6,'[3]11 FORMULAS'!$F$6,"")))</f>
        <v>0.25</v>
      </c>
      <c r="L169" s="257" t="str">
        <f>+IF(OR(J169='[3]11 FORMULAS'!$P$4,J169='[3]11 FORMULAS'!$P$5),'[3]11 FORMULAS'!$Q$5,IF(J169='[3]11 FORMULAS'!$P$6,'[3]11 FORMULAS'!$Q$6,""))</f>
        <v>Probabilidad</v>
      </c>
      <c r="M169" s="370" t="s">
        <v>54</v>
      </c>
      <c r="N169" s="257">
        <f t="shared" si="22"/>
        <v>0.15</v>
      </c>
      <c r="O169" s="373" t="s">
        <v>391</v>
      </c>
      <c r="P169" s="373" t="s">
        <v>394</v>
      </c>
      <c r="Q169" s="373" t="s">
        <v>760</v>
      </c>
      <c r="R169" s="373" t="s">
        <v>761</v>
      </c>
      <c r="S169" s="257">
        <f t="shared" si="18"/>
        <v>0.4</v>
      </c>
      <c r="T169" s="257">
        <f>IF(L169='[3]11 FORMULAS'!$Q$5,C169-(C169*S169),C169)</f>
        <v>0.36</v>
      </c>
      <c r="U169" s="483">
        <f>IF(L169='[3]11 FORMULAS'!$Q$6,D169-(D169*S169),D169)</f>
        <v>0.4</v>
      </c>
      <c r="V169" s="680">
        <f t="shared" ref="V169:W169" si="23">+IF(T174="","",T174)</f>
        <v>0.36</v>
      </c>
      <c r="W169" s="683">
        <f t="shared" si="23"/>
        <v>0.4</v>
      </c>
    </row>
    <row r="170" spans="1:23" x14ac:dyDescent="0.25">
      <c r="A170" s="672"/>
      <c r="B170" s="672"/>
      <c r="C170" s="675"/>
      <c r="D170" s="678"/>
      <c r="E170" s="261">
        <v>2</v>
      </c>
      <c r="F170" s="484"/>
      <c r="G170" s="368"/>
      <c r="H170" s="368"/>
      <c r="I170" s="262" t="str">
        <f t="shared" si="19"/>
        <v xml:space="preserve">  </v>
      </c>
      <c r="J170" s="371"/>
      <c r="K170" s="263" t="str">
        <f>+IF(J170='[3]11 FORMULAS'!$E$4,'[3]11 FORMULAS'!$F$4,IF(J170='[3]11 FORMULAS'!$E$5,'[3]11 FORMULAS'!$F$5,IF(J170='[3]11 FORMULAS'!$E$6,'[3]11 FORMULAS'!$F$6,"")))</f>
        <v/>
      </c>
      <c r="L170" s="263" t="str">
        <f>+IF(OR(J170='[3]11 FORMULAS'!$P$4,J170='[3]11 FORMULAS'!$P$5),'[3]11 FORMULAS'!$Q$5,IF(J170='[3]11 FORMULAS'!$P$6,'[3]11 FORMULAS'!$Q$6,""))</f>
        <v/>
      </c>
      <c r="M170" s="371"/>
      <c r="N170" s="263" t="str">
        <f t="shared" si="22"/>
        <v/>
      </c>
      <c r="O170" s="374"/>
      <c r="P170" s="374"/>
      <c r="Q170" s="374"/>
      <c r="R170" s="374"/>
      <c r="S170" s="263" t="str">
        <f t="shared" si="18"/>
        <v/>
      </c>
      <c r="T170" s="263">
        <f>IF(L170='[3]11 FORMULAS'!$Q$5,T169-(T169*S170),T169)</f>
        <v>0.36</v>
      </c>
      <c r="U170" s="485">
        <f>IF(L170='[3]11 FORMULAS'!$Q$6,U169-(U169*S170),U169)</f>
        <v>0.4</v>
      </c>
      <c r="V170" s="681"/>
      <c r="W170" s="684"/>
    </row>
    <row r="171" spans="1:23" x14ac:dyDescent="0.25">
      <c r="A171" s="672"/>
      <c r="B171" s="672"/>
      <c r="C171" s="675"/>
      <c r="D171" s="678"/>
      <c r="E171" s="261">
        <v>3</v>
      </c>
      <c r="F171" s="484"/>
      <c r="G171" s="368"/>
      <c r="H171" s="368"/>
      <c r="I171" s="262" t="str">
        <f t="shared" si="19"/>
        <v xml:space="preserve">  </v>
      </c>
      <c r="J171" s="371"/>
      <c r="K171" s="263" t="str">
        <f>+IF(J171='[3]11 FORMULAS'!$E$4,'[3]11 FORMULAS'!$F$4,IF(J171='[3]11 FORMULAS'!$E$5,'[3]11 FORMULAS'!$F$5,IF(J171='[3]11 FORMULAS'!$E$6,'[3]11 FORMULAS'!$F$6,"")))</f>
        <v/>
      </c>
      <c r="L171" s="263" t="str">
        <f>+IF(OR(J171='[3]11 FORMULAS'!$P$4,J171='[3]11 FORMULAS'!$P$5),'[3]11 FORMULAS'!$Q$5,IF(J171='[3]11 FORMULAS'!$P$6,'[3]11 FORMULAS'!$Q$6,""))</f>
        <v/>
      </c>
      <c r="M171" s="371"/>
      <c r="N171" s="263" t="str">
        <f t="shared" si="22"/>
        <v/>
      </c>
      <c r="O171" s="374"/>
      <c r="P171" s="374"/>
      <c r="Q171" s="374"/>
      <c r="R171" s="374"/>
      <c r="S171" s="263" t="str">
        <f t="shared" si="18"/>
        <v/>
      </c>
      <c r="T171" s="263">
        <f>IF(L171='[3]11 FORMULAS'!$Q$5,T170-(T170*S171),T170)</f>
        <v>0.36</v>
      </c>
      <c r="U171" s="485">
        <f>IF(L171='[3]11 FORMULAS'!$Q$6,U170-(U170*S171),U170)</f>
        <v>0.4</v>
      </c>
      <c r="V171" s="681"/>
      <c r="W171" s="684"/>
    </row>
    <row r="172" spans="1:23" x14ac:dyDescent="0.25">
      <c r="A172" s="686"/>
      <c r="B172" s="686"/>
      <c r="C172" s="675"/>
      <c r="D172" s="678"/>
      <c r="E172" s="471">
        <v>4</v>
      </c>
      <c r="F172" s="484"/>
      <c r="G172" s="368"/>
      <c r="H172" s="368"/>
      <c r="I172" s="262" t="str">
        <f t="shared" si="19"/>
        <v xml:space="preserve">  </v>
      </c>
      <c r="J172" s="371"/>
      <c r="K172" s="263" t="str">
        <f>+IF(J172='[3]11 FORMULAS'!$E$4,'[3]11 FORMULAS'!$F$4,IF(J172='[3]11 FORMULAS'!$E$5,'[3]11 FORMULAS'!$F$5,IF(J172='[3]11 FORMULAS'!$E$6,'[3]11 FORMULAS'!$F$6,"")))</f>
        <v/>
      </c>
      <c r="L172" s="263" t="str">
        <f>+IF(OR(J172='[3]11 FORMULAS'!$P$4,J172='[3]11 FORMULAS'!$P$5),'[3]11 FORMULAS'!$Q$5,IF(J172='[3]11 FORMULAS'!$P$6,'[3]11 FORMULAS'!$Q$6,""))</f>
        <v/>
      </c>
      <c r="M172" s="371"/>
      <c r="N172" s="263" t="str">
        <f t="shared" si="22"/>
        <v/>
      </c>
      <c r="O172" s="374"/>
      <c r="P172" s="374"/>
      <c r="Q172" s="374"/>
      <c r="R172" s="374"/>
      <c r="S172" s="263" t="str">
        <f t="shared" si="18"/>
        <v/>
      </c>
      <c r="T172" s="263">
        <f>IF(L172='[3]11 FORMULAS'!$Q$5,T171-(T171*S172),T171)</f>
        <v>0.36</v>
      </c>
      <c r="U172" s="485">
        <f>IF(L172='[3]11 FORMULAS'!$Q$6,U171-(U171*S172),U171)</f>
        <v>0.4</v>
      </c>
      <c r="V172" s="687"/>
      <c r="W172" s="688"/>
    </row>
    <row r="173" spans="1:23" x14ac:dyDescent="0.25">
      <c r="A173" s="686"/>
      <c r="B173" s="686"/>
      <c r="C173" s="675"/>
      <c r="D173" s="678"/>
      <c r="E173" s="471">
        <v>5</v>
      </c>
      <c r="F173" s="484"/>
      <c r="G173" s="368"/>
      <c r="H173" s="368"/>
      <c r="I173" s="262" t="str">
        <f t="shared" si="19"/>
        <v xml:space="preserve">  </v>
      </c>
      <c r="J173" s="371"/>
      <c r="K173" s="263" t="str">
        <f>+IF(J173='[3]11 FORMULAS'!$E$4,'[3]11 FORMULAS'!$F$4,IF(J173='[3]11 FORMULAS'!$E$5,'[3]11 FORMULAS'!$F$5,IF(J173='[3]11 FORMULAS'!$E$6,'[3]11 FORMULAS'!$F$6,"")))</f>
        <v/>
      </c>
      <c r="L173" s="263" t="str">
        <f>+IF(OR(J173='[3]11 FORMULAS'!$P$4,J173='[3]11 FORMULAS'!$P$5),'[3]11 FORMULAS'!$Q$5,IF(J173='[3]11 FORMULAS'!$P$6,'[3]11 FORMULAS'!$Q$6,""))</f>
        <v/>
      </c>
      <c r="M173" s="371"/>
      <c r="N173" s="263" t="str">
        <f t="shared" si="22"/>
        <v/>
      </c>
      <c r="O173" s="374"/>
      <c r="P173" s="374"/>
      <c r="Q173" s="374"/>
      <c r="R173" s="374"/>
      <c r="S173" s="263" t="str">
        <f t="shared" si="18"/>
        <v/>
      </c>
      <c r="T173" s="263">
        <f>IF(L173='[3]11 FORMULAS'!$Q$5,T172-(T172*S173),T172)</f>
        <v>0.36</v>
      </c>
      <c r="U173" s="485">
        <f>IF(L173='[3]11 FORMULAS'!$Q$6,U172-(U172*S173),U172)</f>
        <v>0.4</v>
      </c>
      <c r="V173" s="687"/>
      <c r="W173" s="688"/>
    </row>
    <row r="174" spans="1:23" ht="15" thickBot="1" x14ac:dyDescent="0.3">
      <c r="A174" s="673"/>
      <c r="B174" s="673"/>
      <c r="C174" s="676"/>
      <c r="D174" s="679"/>
      <c r="E174" s="264">
        <v>6</v>
      </c>
      <c r="F174" s="486"/>
      <c r="G174" s="369"/>
      <c r="H174" s="369"/>
      <c r="I174" s="265" t="str">
        <f t="shared" si="19"/>
        <v xml:space="preserve">  </v>
      </c>
      <c r="J174" s="372"/>
      <c r="K174" s="266" t="str">
        <f>+IF(J174='[3]11 FORMULAS'!$E$4,'[3]11 FORMULAS'!$F$4,IF(J174='[3]11 FORMULAS'!$E$5,'[3]11 FORMULAS'!$F$5,IF(J174='[3]11 FORMULAS'!$E$6,'[3]11 FORMULAS'!$F$6,"")))</f>
        <v/>
      </c>
      <c r="L174" s="266" t="str">
        <f>+IF(OR(J174='[3]11 FORMULAS'!$P$4,J174='[3]11 FORMULAS'!$P$5),'[3]11 FORMULAS'!$Q$5,IF(J174='[3]11 FORMULAS'!$P$6,'[3]11 FORMULAS'!$Q$6,""))</f>
        <v/>
      </c>
      <c r="M174" s="372"/>
      <c r="N174" s="266" t="str">
        <f t="shared" si="22"/>
        <v/>
      </c>
      <c r="O174" s="375"/>
      <c r="P174" s="375"/>
      <c r="Q174" s="375"/>
      <c r="R174" s="375"/>
      <c r="S174" s="266" t="str">
        <f t="shared" si="18"/>
        <v/>
      </c>
      <c r="T174" s="266">
        <f>IF(L174='[3]11 FORMULAS'!$Q$5,T173-(T173*S174),T173)</f>
        <v>0.36</v>
      </c>
      <c r="U174" s="487">
        <f>IF(L174='[3]11 FORMULAS'!$Q$6,U173-(U173*S174),U173)</f>
        <v>0.4</v>
      </c>
      <c r="V174" s="682"/>
      <c r="W174" s="685"/>
    </row>
    <row r="175" spans="1:23" ht="228" x14ac:dyDescent="0.25">
      <c r="A175" s="671" t="str">
        <f>'4 MAPA CALOR INHERENTE'!A35</f>
        <v>R1GCT</v>
      </c>
      <c r="B175" s="671" t="str">
        <f>'4 MAPA CALOR INHERENTE'!B35</f>
        <v>Posibilidad de afectación reputacional y económica por la suscripción de contratos que presentan documentación inconsistente debido a deficiencias en la verificación de los requisitos habilitantes por parte del proceso de contratación.</v>
      </c>
      <c r="C175" s="674" cm="1">
        <f t="array" ref="C175">IF(MOD(ROW()-7,6)=0, INDEX('3 PROBABIL E IMPACTO INHERENTE'!$E$7:$E$74, (ROW()-7)/6 + 1), "")</f>
        <v>0.8</v>
      </c>
      <c r="D175" s="677" cm="1">
        <f t="array" ref="D175">IF(MOD(ROW()-7,6)=0, INDEX('3 PROBABIL E IMPACTO INHERENTE'!$M$7:$M$74, (ROW()-7)/6 + 1), "")</f>
        <v>0.8</v>
      </c>
      <c r="E175" s="255">
        <v>1</v>
      </c>
      <c r="F175" s="482" t="s">
        <v>713</v>
      </c>
      <c r="G175" s="367" t="s">
        <v>714</v>
      </c>
      <c r="H175" s="367" t="s">
        <v>715</v>
      </c>
      <c r="I175" s="256" t="str">
        <f t="shared" si="19"/>
        <v>El profesional de las unidades ejecutoras asignado  verifica   cada vez que se vaya a realizar un contrato de prestación de servicios profesionales y de apoyo a la gestión, que los documentos allegados esten de acuerdo con el formato lista de chequeo F-GCT-1367, validando la completitud de los documentos presentados que dicho formato indique. En caso que los documentos no cumplan con lo requerido, se devuelve al área correspondiente por correo electrónico. 
Como evidencia se adjuntará una matriz que relaciona el total de contratos suscritos en el periodo a reportar, con el correspondiente link de Secop II ( que contiene todos los documentos del contrato acorde a F-GCT-1367 vigente a la fecha)
El reporte de evidencias se realizara trimestralmente.</v>
      </c>
      <c r="J175" s="370" t="s">
        <v>56</v>
      </c>
      <c r="K175" s="257">
        <f>+IF(J175='[3]11 FORMULAS'!$E$4,'[3]11 FORMULAS'!$F$4,IF(J175='[3]11 FORMULAS'!$E$5,'[3]11 FORMULAS'!$F$5,IF(J175='[3]11 FORMULAS'!$E$6,'[3]11 FORMULAS'!$F$6,"")))</f>
        <v>0.25</v>
      </c>
      <c r="L175" s="257" t="str">
        <f>+IF(OR(J175='[3]11 FORMULAS'!$P$4,J175='[3]11 FORMULAS'!$P$5),'[3]11 FORMULAS'!$Q$5,IF(J175='[3]11 FORMULAS'!$P$6,'[3]11 FORMULAS'!$Q$6,""))</f>
        <v>Probabilidad</v>
      </c>
      <c r="M175" s="370" t="s">
        <v>54</v>
      </c>
      <c r="N175" s="257">
        <f t="shared" si="22"/>
        <v>0.15</v>
      </c>
      <c r="O175" s="373" t="s">
        <v>391</v>
      </c>
      <c r="P175" s="373" t="s">
        <v>394</v>
      </c>
      <c r="Q175" s="373" t="s">
        <v>760</v>
      </c>
      <c r="R175" s="373" t="s">
        <v>761</v>
      </c>
      <c r="S175" s="257">
        <f t="shared" si="18"/>
        <v>0.4</v>
      </c>
      <c r="T175" s="257">
        <f>IF(L175='[3]11 FORMULAS'!$Q$5,C175-(C175*S175),C175)</f>
        <v>0.48</v>
      </c>
      <c r="U175" s="483">
        <f>IF(L175='[3]11 FORMULAS'!$Q$6,D175-(D175*S175),D175)</f>
        <v>0.8</v>
      </c>
      <c r="V175" s="680">
        <f t="shared" ref="V175:W175" si="24">+IF(T180="","",T180)</f>
        <v>0.28799999999999998</v>
      </c>
      <c r="W175" s="683">
        <f t="shared" si="24"/>
        <v>0.8</v>
      </c>
    </row>
    <row r="176" spans="1:23" ht="199.5" x14ac:dyDescent="0.25">
      <c r="A176" s="672"/>
      <c r="B176" s="672"/>
      <c r="C176" s="675"/>
      <c r="D176" s="678"/>
      <c r="E176" s="261">
        <v>2</v>
      </c>
      <c r="F176" s="484" t="s">
        <v>716</v>
      </c>
      <c r="G176" s="368" t="s">
        <v>612</v>
      </c>
      <c r="H176" s="368" t="s">
        <v>717</v>
      </c>
      <c r="I176" s="262" t="str">
        <f t="shared" si="19"/>
        <v>Los profesionales de las unidades ejecutoras asignados  verifican   cada vez que se requiera que los oferentes cumplan con los requisitos mínimos habilitantes establecidos en el pliego de condiciones o invitación publica,  en caso de que no se cumplan los requisitos mínimos habilitantes en el informe de evaluación se indican las razones del incumplimiento y los documentos que debe aportar si hay lugar para subsanar la oferta, lo que se podrá consultar en informes del proceso.
Como evidencia se relaciona el link de consulta en Secop II de los contratos suscritos en el periodo a reportar,  en el cual se incluye  el informe de evaluación.
El reporte de evidencias se realizara trimestralmente.</v>
      </c>
      <c r="J176" s="371" t="s">
        <v>56</v>
      </c>
      <c r="K176" s="263">
        <f>+IF(J176='[3]11 FORMULAS'!$E$4,'[3]11 FORMULAS'!$F$4,IF(J176='[3]11 FORMULAS'!$E$5,'[3]11 FORMULAS'!$F$5,IF(J176='[3]11 FORMULAS'!$E$6,'[3]11 FORMULAS'!$F$6,"")))</f>
        <v>0.25</v>
      </c>
      <c r="L176" s="263" t="str">
        <f>+IF(OR(J176='[3]11 FORMULAS'!$P$4,J176='[3]11 FORMULAS'!$P$5),'[3]11 FORMULAS'!$Q$5,IF(J176='[3]11 FORMULAS'!$P$6,'[3]11 FORMULAS'!$Q$6,""))</f>
        <v>Probabilidad</v>
      </c>
      <c r="M176" s="371" t="s">
        <v>54</v>
      </c>
      <c r="N176" s="263">
        <f t="shared" si="22"/>
        <v>0.15</v>
      </c>
      <c r="O176" s="374" t="s">
        <v>391</v>
      </c>
      <c r="P176" s="374" t="s">
        <v>394</v>
      </c>
      <c r="Q176" s="374" t="s">
        <v>760</v>
      </c>
      <c r="R176" s="374" t="s">
        <v>761</v>
      </c>
      <c r="S176" s="263">
        <f t="shared" si="18"/>
        <v>0.4</v>
      </c>
      <c r="T176" s="263">
        <f>IF(L176='[3]11 FORMULAS'!$Q$5,T175-(T175*S176),T175)</f>
        <v>0.28799999999999998</v>
      </c>
      <c r="U176" s="485">
        <f>IF(L176='[3]11 FORMULAS'!$Q$6,U175-(U175*S176),U175)</f>
        <v>0.8</v>
      </c>
      <c r="V176" s="681"/>
      <c r="W176" s="684"/>
    </row>
    <row r="177" spans="1:23" ht="14.25" customHeight="1" x14ac:dyDescent="0.25">
      <c r="A177" s="672"/>
      <c r="B177" s="672"/>
      <c r="C177" s="675"/>
      <c r="D177" s="678"/>
      <c r="E177" s="261">
        <v>3</v>
      </c>
      <c r="F177" s="484"/>
      <c r="G177" s="368"/>
      <c r="H177" s="368"/>
      <c r="I177" s="262" t="str">
        <f t="shared" si="19"/>
        <v xml:space="preserve">  </v>
      </c>
      <c r="J177" s="371"/>
      <c r="K177" s="263" t="str">
        <f>+IF(J177='[3]11 FORMULAS'!$E$4,'[3]11 FORMULAS'!$F$4,IF(J177='[3]11 FORMULAS'!$E$5,'[3]11 FORMULAS'!$F$5,IF(J177='[3]11 FORMULAS'!$E$6,'[3]11 FORMULAS'!$F$6,"")))</f>
        <v/>
      </c>
      <c r="L177" s="263" t="str">
        <f>+IF(OR(J177='[3]11 FORMULAS'!$P$4,J177='[3]11 FORMULAS'!$P$5),'[3]11 FORMULAS'!$Q$5,IF(J177='[3]11 FORMULAS'!$P$6,'[3]11 FORMULAS'!$Q$6,""))</f>
        <v/>
      </c>
      <c r="M177" s="371"/>
      <c r="N177" s="263" t="str">
        <f t="shared" si="22"/>
        <v/>
      </c>
      <c r="O177" s="374"/>
      <c r="P177" s="374"/>
      <c r="Q177" s="374"/>
      <c r="R177" s="374"/>
      <c r="S177" s="263" t="str">
        <f t="shared" si="18"/>
        <v/>
      </c>
      <c r="T177" s="263">
        <f>IF(L177='[3]11 FORMULAS'!$Q$5,T176-(T176*S177),T176)</f>
        <v>0.28799999999999998</v>
      </c>
      <c r="U177" s="485">
        <f>IF(L177='[3]11 FORMULAS'!$Q$6,U176-(U176*S177),U176)</f>
        <v>0.8</v>
      </c>
      <c r="V177" s="681"/>
      <c r="W177" s="684"/>
    </row>
    <row r="178" spans="1:23" ht="14.25" customHeight="1" x14ac:dyDescent="0.25">
      <c r="A178" s="686"/>
      <c r="B178" s="686"/>
      <c r="C178" s="675"/>
      <c r="D178" s="678"/>
      <c r="E178" s="471">
        <v>4</v>
      </c>
      <c r="F178" s="484"/>
      <c r="G178" s="368"/>
      <c r="H178" s="368"/>
      <c r="I178" s="262" t="str">
        <f t="shared" si="19"/>
        <v xml:space="preserve">  </v>
      </c>
      <c r="J178" s="371"/>
      <c r="K178" s="263" t="str">
        <f>+IF(J178='[3]11 FORMULAS'!$E$4,'[3]11 FORMULAS'!$F$4,IF(J178='[3]11 FORMULAS'!$E$5,'[3]11 FORMULAS'!$F$5,IF(J178='[3]11 FORMULAS'!$E$6,'[3]11 FORMULAS'!$F$6,"")))</f>
        <v/>
      </c>
      <c r="L178" s="263" t="str">
        <f>+IF(OR(J178='[3]11 FORMULAS'!$P$4,J178='[3]11 FORMULAS'!$P$5),'[3]11 FORMULAS'!$Q$5,IF(J178='[3]11 FORMULAS'!$P$6,'[3]11 FORMULAS'!$Q$6,""))</f>
        <v/>
      </c>
      <c r="M178" s="371"/>
      <c r="N178" s="263" t="str">
        <f t="shared" si="22"/>
        <v/>
      </c>
      <c r="O178" s="374"/>
      <c r="P178" s="374"/>
      <c r="Q178" s="374"/>
      <c r="R178" s="374"/>
      <c r="S178" s="263" t="str">
        <f t="shared" si="18"/>
        <v/>
      </c>
      <c r="T178" s="263">
        <f>IF(L178='[3]11 FORMULAS'!$Q$5,T177-(T177*S178),T177)</f>
        <v>0.28799999999999998</v>
      </c>
      <c r="U178" s="485">
        <f>IF(L178='[3]11 FORMULAS'!$Q$6,U177-(U177*S178),U177)</f>
        <v>0.8</v>
      </c>
      <c r="V178" s="687"/>
      <c r="W178" s="688"/>
    </row>
    <row r="179" spans="1:23" ht="14.25" customHeight="1" x14ac:dyDescent="0.25">
      <c r="A179" s="686"/>
      <c r="B179" s="686"/>
      <c r="C179" s="675"/>
      <c r="D179" s="678"/>
      <c r="E179" s="471">
        <v>5</v>
      </c>
      <c r="F179" s="484"/>
      <c r="G179" s="368"/>
      <c r="H179" s="368"/>
      <c r="I179" s="262" t="str">
        <f t="shared" si="19"/>
        <v xml:space="preserve">  </v>
      </c>
      <c r="J179" s="371"/>
      <c r="K179" s="263" t="str">
        <f>+IF(J179='[3]11 FORMULAS'!$E$4,'[3]11 FORMULAS'!$F$4,IF(J179='[3]11 FORMULAS'!$E$5,'[3]11 FORMULAS'!$F$5,IF(J179='[3]11 FORMULAS'!$E$6,'[3]11 FORMULAS'!$F$6,"")))</f>
        <v/>
      </c>
      <c r="L179" s="263" t="str">
        <f>+IF(OR(J179='[3]11 FORMULAS'!$P$4,J179='[3]11 FORMULAS'!$P$5),'[3]11 FORMULAS'!$Q$5,IF(J179='[3]11 FORMULAS'!$P$6,'[3]11 FORMULAS'!$Q$6,""))</f>
        <v/>
      </c>
      <c r="M179" s="371"/>
      <c r="N179" s="263" t="str">
        <f t="shared" si="22"/>
        <v/>
      </c>
      <c r="O179" s="374"/>
      <c r="P179" s="374"/>
      <c r="Q179" s="374"/>
      <c r="R179" s="374"/>
      <c r="S179" s="263" t="str">
        <f t="shared" si="18"/>
        <v/>
      </c>
      <c r="T179" s="263">
        <f>IF(L179='[3]11 FORMULAS'!$Q$5,T178-(T178*S179),T178)</f>
        <v>0.28799999999999998</v>
      </c>
      <c r="U179" s="485">
        <f>IF(L179='[3]11 FORMULAS'!$Q$6,U178-(U178*S179),U178)</f>
        <v>0.8</v>
      </c>
      <c r="V179" s="687"/>
      <c r="W179" s="688"/>
    </row>
    <row r="180" spans="1:23" ht="15" thickBot="1" x14ac:dyDescent="0.3">
      <c r="A180" s="673"/>
      <c r="B180" s="673"/>
      <c r="C180" s="676"/>
      <c r="D180" s="679"/>
      <c r="E180" s="264">
        <v>6</v>
      </c>
      <c r="F180" s="486"/>
      <c r="G180" s="369"/>
      <c r="H180" s="369"/>
      <c r="I180" s="265" t="str">
        <f t="shared" si="19"/>
        <v xml:space="preserve">  </v>
      </c>
      <c r="J180" s="372"/>
      <c r="K180" s="266" t="str">
        <f>+IF(J180='[3]11 FORMULAS'!$E$4,'[3]11 FORMULAS'!$F$4,IF(J180='[3]11 FORMULAS'!$E$5,'[3]11 FORMULAS'!$F$5,IF(J180='[3]11 FORMULAS'!$E$6,'[3]11 FORMULAS'!$F$6,"")))</f>
        <v/>
      </c>
      <c r="L180" s="266" t="str">
        <f>+IF(OR(J180='[3]11 FORMULAS'!$P$4,J180='[3]11 FORMULAS'!$P$5),'[3]11 FORMULAS'!$Q$5,IF(J180='[3]11 FORMULAS'!$P$6,'[3]11 FORMULAS'!$Q$6,""))</f>
        <v/>
      </c>
      <c r="M180" s="372"/>
      <c r="N180" s="266" t="str">
        <f t="shared" si="22"/>
        <v/>
      </c>
      <c r="O180" s="375"/>
      <c r="P180" s="375"/>
      <c r="Q180" s="375"/>
      <c r="R180" s="375"/>
      <c r="S180" s="266" t="str">
        <f t="shared" si="18"/>
        <v/>
      </c>
      <c r="T180" s="266">
        <f>IF(L180='[3]11 FORMULAS'!$Q$5,T179-(T179*S180),T179)</f>
        <v>0.28799999999999998</v>
      </c>
      <c r="U180" s="487">
        <f>IF(L180='[3]11 FORMULAS'!$Q$6,U179-(U179*S180),U179)</f>
        <v>0.8</v>
      </c>
      <c r="V180" s="682"/>
      <c r="W180" s="685"/>
    </row>
    <row r="181" spans="1:23" ht="156.75" x14ac:dyDescent="0.25">
      <c r="A181" s="671" t="str">
        <f>'4 MAPA CALOR INHERENTE'!A36</f>
        <v>R2GCT</v>
      </c>
      <c r="B181" s="671" t="str">
        <f>'4 MAPA CALOR INHERENTE'!B36</f>
        <v>Posibilidad de afectación reputacional y económica  por pasivos exigibles debido a liquidación extemporánea de los contratos fuera de los plazos acordados en el contrato o los establecidos por la ley</v>
      </c>
      <c r="C181" s="674" cm="1">
        <f t="array" ref="C181">IF(MOD(ROW()-7,6)=0, INDEX('3 PROBABIL E IMPACTO INHERENTE'!$E$7:$E$74, (ROW()-7)/6 + 1), "")</f>
        <v>0.6</v>
      </c>
      <c r="D181" s="677" cm="1">
        <f t="array" ref="D181">IF(MOD(ROW()-7,6)=0, INDEX('3 PROBABIL E IMPACTO INHERENTE'!$M$7:$M$74, (ROW()-7)/6 + 1), "")</f>
        <v>1</v>
      </c>
      <c r="E181" s="255">
        <v>1</v>
      </c>
      <c r="F181" s="482" t="s">
        <v>713</v>
      </c>
      <c r="G181" s="367" t="s">
        <v>614</v>
      </c>
      <c r="H181" s="367" t="s">
        <v>718</v>
      </c>
      <c r="I181" s="256" t="str">
        <f t="shared" si="19"/>
        <v>El profesional de las unidades ejecutoras asignado verifica trimestralmente a los contratos que estén pendientes por liquidar e informará mediante memorando radicado al supervisor del contrato, para que se inicie el trámite correspondiente. En caso de desviaciones al control, en el memorando se dejara trazabilidad que no se registran contratos pendientes por liquidar para el periodo a reportar. Como evidencia se anexarán los memorandos emitidos junto con la base de datos. 
El cargue de las evidencias se hará trimestralmente.</v>
      </c>
      <c r="J181" s="370" t="s">
        <v>56</v>
      </c>
      <c r="K181" s="257">
        <f>+IF(J181='[3]11 FORMULAS'!$E$4,'[3]11 FORMULAS'!$F$4,IF(J181='[3]11 FORMULAS'!$E$5,'[3]11 FORMULAS'!$F$5,IF(J181='[3]11 FORMULAS'!$E$6,'[3]11 FORMULAS'!$F$6,"")))</f>
        <v>0.25</v>
      </c>
      <c r="L181" s="257" t="str">
        <f>+IF(OR(J181='[3]11 FORMULAS'!$P$4,J181='[3]11 FORMULAS'!$P$5),'[3]11 FORMULAS'!$Q$5,IF(J181='[3]11 FORMULAS'!$P$6,'[3]11 FORMULAS'!$Q$6,""))</f>
        <v>Probabilidad</v>
      </c>
      <c r="M181" s="370" t="s">
        <v>54</v>
      </c>
      <c r="N181" s="257">
        <f t="shared" si="22"/>
        <v>0.15</v>
      </c>
      <c r="O181" s="373" t="s">
        <v>391</v>
      </c>
      <c r="P181" s="373" t="s">
        <v>399</v>
      </c>
      <c r="Q181" s="373" t="s">
        <v>760</v>
      </c>
      <c r="R181" s="373" t="s">
        <v>761</v>
      </c>
      <c r="S181" s="257">
        <f t="shared" si="18"/>
        <v>0.4</v>
      </c>
      <c r="T181" s="257">
        <f>IF(L181='[3]11 FORMULAS'!$Q$5,C181-(C181*S181),C181)</f>
        <v>0.36</v>
      </c>
      <c r="U181" s="483">
        <f>IF(L181='[3]11 FORMULAS'!$Q$6,D181-(D181*S181),D181)</f>
        <v>1</v>
      </c>
      <c r="V181" s="680">
        <f>+IF(T186="","",T186)</f>
        <v>0.36</v>
      </c>
      <c r="W181" s="683">
        <f>+IF(U186="","",U186)</f>
        <v>1</v>
      </c>
    </row>
    <row r="182" spans="1:23" x14ac:dyDescent="0.25">
      <c r="A182" s="672"/>
      <c r="B182" s="672"/>
      <c r="C182" s="675"/>
      <c r="D182" s="678"/>
      <c r="E182" s="261">
        <v>2</v>
      </c>
      <c r="F182" s="484"/>
      <c r="G182" s="368"/>
      <c r="H182" s="368"/>
      <c r="I182" s="262" t="str">
        <f t="shared" si="19"/>
        <v xml:space="preserve">  </v>
      </c>
      <c r="J182" s="371"/>
      <c r="K182" s="263" t="str">
        <f>+IF(J182='[3]11 FORMULAS'!$E$4,'[3]11 FORMULAS'!$F$4,IF(J182='[3]11 FORMULAS'!$E$5,'[3]11 FORMULAS'!$F$5,IF(J182='[3]11 FORMULAS'!$E$6,'[3]11 FORMULAS'!$F$6,"")))</f>
        <v/>
      </c>
      <c r="L182" s="263" t="str">
        <f>+IF(OR(J182='[3]11 FORMULAS'!$P$4,J182='[3]11 FORMULAS'!$P$5),'[3]11 FORMULAS'!$Q$5,IF(J182='[3]11 FORMULAS'!$P$6,'[3]11 FORMULAS'!$Q$6,""))</f>
        <v/>
      </c>
      <c r="M182" s="371"/>
      <c r="N182" s="263" t="str">
        <f t="shared" si="22"/>
        <v/>
      </c>
      <c r="O182" s="374"/>
      <c r="P182" s="374"/>
      <c r="Q182" s="374"/>
      <c r="R182" s="374"/>
      <c r="S182" s="263" t="str">
        <f t="shared" si="18"/>
        <v/>
      </c>
      <c r="T182" s="263">
        <f>IF(L182='[3]11 FORMULAS'!$Q$5,T181-(T181*S182),T181)</f>
        <v>0.36</v>
      </c>
      <c r="U182" s="485">
        <f>IF(L182='[3]11 FORMULAS'!$Q$6,U181-(U181*S182),U181)</f>
        <v>1</v>
      </c>
      <c r="V182" s="681"/>
      <c r="W182" s="684"/>
    </row>
    <row r="183" spans="1:23" x14ac:dyDescent="0.25">
      <c r="A183" s="672"/>
      <c r="B183" s="672"/>
      <c r="C183" s="675"/>
      <c r="D183" s="678"/>
      <c r="E183" s="261">
        <v>3</v>
      </c>
      <c r="F183" s="484"/>
      <c r="G183" s="368"/>
      <c r="H183" s="368"/>
      <c r="I183" s="262" t="str">
        <f t="shared" si="19"/>
        <v xml:space="preserve">  </v>
      </c>
      <c r="J183" s="371"/>
      <c r="K183" s="263" t="str">
        <f>+IF(J183='[3]11 FORMULAS'!$E$4,'[3]11 FORMULAS'!$F$4,IF(J183='[3]11 FORMULAS'!$E$5,'[3]11 FORMULAS'!$F$5,IF(J183='[3]11 FORMULAS'!$E$6,'[3]11 FORMULAS'!$F$6,"")))</f>
        <v/>
      </c>
      <c r="L183" s="263" t="str">
        <f>+IF(OR(J183='[3]11 FORMULAS'!$P$4,J183='[3]11 FORMULAS'!$P$5),'[3]11 FORMULAS'!$Q$5,IF(J183='[3]11 FORMULAS'!$P$6,'[3]11 FORMULAS'!$Q$6,""))</f>
        <v/>
      </c>
      <c r="M183" s="371"/>
      <c r="N183" s="263" t="str">
        <f t="shared" si="22"/>
        <v/>
      </c>
      <c r="O183" s="374"/>
      <c r="P183" s="374"/>
      <c r="Q183" s="374"/>
      <c r="R183" s="374"/>
      <c r="S183" s="263" t="str">
        <f t="shared" si="18"/>
        <v/>
      </c>
      <c r="T183" s="263">
        <f>IF(L183='[3]11 FORMULAS'!$Q$5,T182-(T182*S183),T182)</f>
        <v>0.36</v>
      </c>
      <c r="U183" s="485">
        <f>IF(L183='[3]11 FORMULAS'!$Q$6,U182-(U182*S183),U182)</f>
        <v>1</v>
      </c>
      <c r="V183" s="681"/>
      <c r="W183" s="684"/>
    </row>
    <row r="184" spans="1:23" x14ac:dyDescent="0.25">
      <c r="A184" s="686"/>
      <c r="B184" s="686"/>
      <c r="C184" s="675"/>
      <c r="D184" s="678"/>
      <c r="E184" s="471">
        <v>4</v>
      </c>
      <c r="F184" s="484"/>
      <c r="G184" s="368"/>
      <c r="H184" s="368"/>
      <c r="I184" s="262" t="str">
        <f t="shared" si="19"/>
        <v xml:space="preserve">  </v>
      </c>
      <c r="J184" s="371"/>
      <c r="K184" s="263" t="str">
        <f>+IF(J184='[3]11 FORMULAS'!$E$4,'[3]11 FORMULAS'!$F$4,IF(J184='[3]11 FORMULAS'!$E$5,'[3]11 FORMULAS'!$F$5,IF(J184='[3]11 FORMULAS'!$E$6,'[3]11 FORMULAS'!$F$6,"")))</f>
        <v/>
      </c>
      <c r="L184" s="263" t="str">
        <f>+IF(OR(J184='[3]11 FORMULAS'!$P$4,J184='[3]11 FORMULAS'!$P$5),'[3]11 FORMULAS'!$Q$5,IF(J184='[3]11 FORMULAS'!$P$6,'[3]11 FORMULAS'!$Q$6,""))</f>
        <v/>
      </c>
      <c r="M184" s="371"/>
      <c r="N184" s="263" t="str">
        <f t="shared" si="22"/>
        <v/>
      </c>
      <c r="O184" s="374"/>
      <c r="P184" s="374"/>
      <c r="Q184" s="374"/>
      <c r="R184" s="374"/>
      <c r="S184" s="263" t="str">
        <f t="shared" si="18"/>
        <v/>
      </c>
      <c r="T184" s="263">
        <f>IF(L184='[3]11 FORMULAS'!$Q$5,T183-(T183*S184),T183)</f>
        <v>0.36</v>
      </c>
      <c r="U184" s="485">
        <f>IF(L184='[3]11 FORMULAS'!$Q$6,U183-(U183*S184),U183)</f>
        <v>1</v>
      </c>
      <c r="V184" s="687"/>
      <c r="W184" s="688"/>
    </row>
    <row r="185" spans="1:23" x14ac:dyDescent="0.25">
      <c r="A185" s="686"/>
      <c r="B185" s="686"/>
      <c r="C185" s="675"/>
      <c r="D185" s="678"/>
      <c r="E185" s="471">
        <v>5</v>
      </c>
      <c r="F185" s="484"/>
      <c r="G185" s="368"/>
      <c r="H185" s="368"/>
      <c r="I185" s="262" t="str">
        <f t="shared" si="19"/>
        <v xml:space="preserve">  </v>
      </c>
      <c r="J185" s="371"/>
      <c r="K185" s="263" t="str">
        <f>+IF(J185='[3]11 FORMULAS'!$E$4,'[3]11 FORMULAS'!$F$4,IF(J185='[3]11 FORMULAS'!$E$5,'[3]11 FORMULAS'!$F$5,IF(J185='[3]11 FORMULAS'!$E$6,'[3]11 FORMULAS'!$F$6,"")))</f>
        <v/>
      </c>
      <c r="L185" s="263" t="str">
        <f>+IF(OR(J185='[3]11 FORMULAS'!$P$4,J185='[3]11 FORMULAS'!$P$5),'[3]11 FORMULAS'!$Q$5,IF(J185='[3]11 FORMULAS'!$P$6,'[3]11 FORMULAS'!$Q$6,""))</f>
        <v/>
      </c>
      <c r="M185" s="371"/>
      <c r="N185" s="263" t="str">
        <f t="shared" si="22"/>
        <v/>
      </c>
      <c r="O185" s="374"/>
      <c r="P185" s="374"/>
      <c r="Q185" s="374"/>
      <c r="R185" s="374"/>
      <c r="S185" s="263" t="str">
        <f t="shared" si="18"/>
        <v/>
      </c>
      <c r="T185" s="263">
        <f>IF(L185='[3]11 FORMULAS'!$Q$5,T184-(T184*S185),T184)</f>
        <v>0.36</v>
      </c>
      <c r="U185" s="485">
        <f>IF(L185='[3]11 FORMULAS'!$Q$6,U184-(U184*S185),U184)</f>
        <v>1</v>
      </c>
      <c r="V185" s="687"/>
      <c r="W185" s="688"/>
    </row>
    <row r="186" spans="1:23" ht="15" thickBot="1" x14ac:dyDescent="0.3">
      <c r="A186" s="673"/>
      <c r="B186" s="673"/>
      <c r="C186" s="676"/>
      <c r="D186" s="679"/>
      <c r="E186" s="264">
        <v>6</v>
      </c>
      <c r="F186" s="486"/>
      <c r="G186" s="369"/>
      <c r="H186" s="369"/>
      <c r="I186" s="265" t="str">
        <f t="shared" si="19"/>
        <v xml:space="preserve">  </v>
      </c>
      <c r="J186" s="372"/>
      <c r="K186" s="266" t="str">
        <f>+IF(J186='[3]11 FORMULAS'!$E$4,'[3]11 FORMULAS'!$F$4,IF(J186='[3]11 FORMULAS'!$E$5,'[3]11 FORMULAS'!$F$5,IF(J186='[3]11 FORMULAS'!$E$6,'[3]11 FORMULAS'!$F$6,"")))</f>
        <v/>
      </c>
      <c r="L186" s="266" t="str">
        <f>+IF(OR(J186='[3]11 FORMULAS'!$P$4,J186='[3]11 FORMULAS'!$P$5),'[3]11 FORMULAS'!$Q$5,IF(J186='[3]11 FORMULAS'!$P$6,'[3]11 FORMULAS'!$Q$6,""))</f>
        <v/>
      </c>
      <c r="M186" s="372"/>
      <c r="N186" s="266" t="str">
        <f t="shared" si="22"/>
        <v/>
      </c>
      <c r="O186" s="375"/>
      <c r="P186" s="375"/>
      <c r="Q186" s="375"/>
      <c r="R186" s="375"/>
      <c r="S186" s="266" t="str">
        <f t="shared" si="18"/>
        <v/>
      </c>
      <c r="T186" s="266">
        <f>IF(L186='[3]11 FORMULAS'!$Q$5,T185-(T185*S186),T185)</f>
        <v>0.36</v>
      </c>
      <c r="U186" s="487">
        <f>IF(L186='[3]11 FORMULAS'!$Q$6,U185-(U185*S186),U185)</f>
        <v>1</v>
      </c>
      <c r="V186" s="682"/>
      <c r="W186" s="685"/>
    </row>
    <row r="187" spans="1:23" ht="213.75" x14ac:dyDescent="0.25">
      <c r="A187" s="671" t="str">
        <f>'4 MAPA CALOR INHERENTE'!A37</f>
        <v>R3GCT</v>
      </c>
      <c r="B187" s="671" t="str">
        <f>'4 MAPA CALOR INHERENTE'!B37</f>
        <v>Posibilidad de afectación reputacional y económica por multa y/o sancion de entes de control  debido a la presentación extemporanea y/o con falencias en los reportes enviados a la dirección financiera para posterior cargue en en el aplicativo SIVICOF y SIDEAP</v>
      </c>
      <c r="C187" s="674" cm="1">
        <f t="array" ref="C187">IF(MOD(ROW()-7,6)=0, INDEX('3 PROBABIL E IMPACTO INHERENTE'!$E$7:$E$74, (ROW()-7)/6 + 1), "")</f>
        <v>0.4</v>
      </c>
      <c r="D187" s="677" cm="1">
        <f t="array" ref="D187">IF(MOD(ROW()-7,6)=0, INDEX('3 PROBABIL E IMPACTO INHERENTE'!$M$7:$M$74, (ROW()-7)/6 + 1), "")</f>
        <v>0.8</v>
      </c>
      <c r="E187" s="255">
        <v>1</v>
      </c>
      <c r="F187" s="482" t="s">
        <v>719</v>
      </c>
      <c r="G187" s="367" t="s">
        <v>654</v>
      </c>
      <c r="H187" s="367" t="s">
        <v>720</v>
      </c>
      <c r="I187" s="256" t="str">
        <f t="shared" si="19"/>
        <v>El profesional de las unidades ejecutoras  verifica  mensualmente, que la información contractual y presupuestal sea consistente entre las diferentes fuentes y repositorios de información (SICAPITAL, SIGA, SECOP II). 
En caso de identificar inconsistencias o ausencias de información, se solicita  via correo electrónico a los responsables de la ejecución contractual para que se realice el cargue de la información.
Como evidencia de ejecución del control se entrega archivo Excel que refleja esta verificación y/o correos electrónicos con las solicitud de ajustes o diligenciamiento de información a las áreas junto con el correo electrónico de reporte al área financiera
El cargue de la evidencia será trimestral</v>
      </c>
      <c r="J187" s="370" t="s">
        <v>56</v>
      </c>
      <c r="K187" s="257">
        <f>+IF(J187='[3]11 FORMULAS'!$E$4,'[3]11 FORMULAS'!$F$4,IF(J187='[3]11 FORMULAS'!$E$5,'[3]11 FORMULAS'!$F$5,IF(J187='[3]11 FORMULAS'!$E$6,'[3]11 FORMULAS'!$F$6,"")))</f>
        <v>0.25</v>
      </c>
      <c r="L187" s="257" t="str">
        <f>+IF(OR(J187='[3]11 FORMULAS'!$P$4,J187='[3]11 FORMULAS'!$P$5),'[3]11 FORMULAS'!$Q$5,IF(J187='[3]11 FORMULAS'!$P$6,'[3]11 FORMULAS'!$Q$6,""))</f>
        <v>Probabilidad</v>
      </c>
      <c r="M187" s="370" t="s">
        <v>54</v>
      </c>
      <c r="N187" s="257">
        <f t="shared" si="22"/>
        <v>0.15</v>
      </c>
      <c r="O187" s="373" t="s">
        <v>391</v>
      </c>
      <c r="P187" s="373" t="s">
        <v>397</v>
      </c>
      <c r="Q187" s="373" t="s">
        <v>760</v>
      </c>
      <c r="R187" s="373" t="s">
        <v>761</v>
      </c>
      <c r="S187" s="257">
        <f t="shared" si="18"/>
        <v>0.4</v>
      </c>
      <c r="T187" s="257">
        <f>IF(L187='[3]11 FORMULAS'!$Q$5,C187-(C187*S187),C187)</f>
        <v>0.24</v>
      </c>
      <c r="U187" s="483">
        <f>IF(L187='[3]11 FORMULAS'!$Q$6,D187-(D187*S187),D187)</f>
        <v>0.8</v>
      </c>
      <c r="V187" s="680">
        <f t="shared" ref="V187" si="25">+IF(T192="","",T192)</f>
        <v>0.24</v>
      </c>
      <c r="W187" s="683">
        <f t="shared" ref="W187" si="26">+IF(U192="","",U192)</f>
        <v>0.8</v>
      </c>
    </row>
    <row r="188" spans="1:23" x14ac:dyDescent="0.25">
      <c r="A188" s="672"/>
      <c r="B188" s="672"/>
      <c r="C188" s="675"/>
      <c r="D188" s="678"/>
      <c r="E188" s="261">
        <v>2</v>
      </c>
      <c r="F188" s="484"/>
      <c r="G188" s="368"/>
      <c r="H188" s="368"/>
      <c r="I188" s="262" t="str">
        <f t="shared" si="19"/>
        <v xml:space="preserve">  </v>
      </c>
      <c r="J188" s="371"/>
      <c r="K188" s="263" t="str">
        <f>+IF(J188='[3]11 FORMULAS'!$E$4,'[3]11 FORMULAS'!$F$4,IF(J188='[3]11 FORMULAS'!$E$5,'[3]11 FORMULAS'!$F$5,IF(J188='[3]11 FORMULAS'!$E$6,'[3]11 FORMULAS'!$F$6,"")))</f>
        <v/>
      </c>
      <c r="L188" s="263" t="str">
        <f>+IF(OR(J188='[3]11 FORMULAS'!$P$4,J188='[3]11 FORMULAS'!$P$5),'[3]11 FORMULAS'!$Q$5,IF(J188='[3]11 FORMULAS'!$P$6,'[3]11 FORMULAS'!$Q$6,""))</f>
        <v/>
      </c>
      <c r="M188" s="371"/>
      <c r="N188" s="263" t="str">
        <f t="shared" si="22"/>
        <v/>
      </c>
      <c r="O188" s="374"/>
      <c r="P188" s="374"/>
      <c r="Q188" s="374"/>
      <c r="R188" s="374"/>
      <c r="S188" s="263" t="str">
        <f t="shared" si="18"/>
        <v/>
      </c>
      <c r="T188" s="263">
        <f>IF(L188='[3]11 FORMULAS'!$Q$5,T187-(T187*S188),T187)</f>
        <v>0.24</v>
      </c>
      <c r="U188" s="485">
        <f>IF(L188='[3]11 FORMULAS'!$Q$6,U187-(U187*S188),U187)</f>
        <v>0.8</v>
      </c>
      <c r="V188" s="681"/>
      <c r="W188" s="684"/>
    </row>
    <row r="189" spans="1:23" x14ac:dyDescent="0.25">
      <c r="A189" s="672"/>
      <c r="B189" s="672"/>
      <c r="C189" s="675"/>
      <c r="D189" s="678"/>
      <c r="E189" s="261">
        <v>3</v>
      </c>
      <c r="F189" s="484"/>
      <c r="G189" s="368"/>
      <c r="H189" s="368"/>
      <c r="I189" s="262" t="str">
        <f t="shared" si="19"/>
        <v xml:space="preserve">  </v>
      </c>
      <c r="J189" s="371"/>
      <c r="K189" s="263" t="str">
        <f>+IF(J189='[3]11 FORMULAS'!$E$4,'[3]11 FORMULAS'!$F$4,IF(J189='[3]11 FORMULAS'!$E$5,'[3]11 FORMULAS'!$F$5,IF(J189='[3]11 FORMULAS'!$E$6,'[3]11 FORMULAS'!$F$6,"")))</f>
        <v/>
      </c>
      <c r="L189" s="263" t="str">
        <f>+IF(OR(J189='[3]11 FORMULAS'!$P$4,J189='[3]11 FORMULAS'!$P$5),'[3]11 FORMULAS'!$Q$5,IF(J189='[3]11 FORMULAS'!$P$6,'[3]11 FORMULAS'!$Q$6,""))</f>
        <v/>
      </c>
      <c r="M189" s="371"/>
      <c r="N189" s="263" t="str">
        <f t="shared" si="22"/>
        <v/>
      </c>
      <c r="O189" s="374"/>
      <c r="P189" s="374"/>
      <c r="Q189" s="374"/>
      <c r="R189" s="374"/>
      <c r="S189" s="263" t="str">
        <f t="shared" si="18"/>
        <v/>
      </c>
      <c r="T189" s="263">
        <f>IF(L189='[3]11 FORMULAS'!$Q$5,T188-(T188*S189),T188)</f>
        <v>0.24</v>
      </c>
      <c r="U189" s="485">
        <f>IF(L189='[3]11 FORMULAS'!$Q$6,U188-(U188*S189),U188)</f>
        <v>0.8</v>
      </c>
      <c r="V189" s="681"/>
      <c r="W189" s="684"/>
    </row>
    <row r="190" spans="1:23" x14ac:dyDescent="0.25">
      <c r="A190" s="686"/>
      <c r="B190" s="686"/>
      <c r="C190" s="675"/>
      <c r="D190" s="678"/>
      <c r="E190" s="471">
        <v>4</v>
      </c>
      <c r="F190" s="484"/>
      <c r="G190" s="368"/>
      <c r="H190" s="368"/>
      <c r="I190" s="262" t="str">
        <f t="shared" si="19"/>
        <v xml:space="preserve">  </v>
      </c>
      <c r="J190" s="371"/>
      <c r="K190" s="263" t="str">
        <f>+IF(J190='[3]11 FORMULAS'!$E$4,'[3]11 FORMULAS'!$F$4,IF(J190='[3]11 FORMULAS'!$E$5,'[3]11 FORMULAS'!$F$5,IF(J190='[3]11 FORMULAS'!$E$6,'[3]11 FORMULAS'!$F$6,"")))</f>
        <v/>
      </c>
      <c r="L190" s="263" t="str">
        <f>+IF(OR(J190='[3]11 FORMULAS'!$P$4,J190='[3]11 FORMULAS'!$P$5),'[3]11 FORMULAS'!$Q$5,IF(J190='[3]11 FORMULAS'!$P$6,'[3]11 FORMULAS'!$Q$6,""))</f>
        <v/>
      </c>
      <c r="M190" s="371"/>
      <c r="N190" s="263" t="str">
        <f t="shared" si="22"/>
        <v/>
      </c>
      <c r="O190" s="374"/>
      <c r="P190" s="374"/>
      <c r="Q190" s="374"/>
      <c r="R190" s="374"/>
      <c r="S190" s="263" t="str">
        <f t="shared" si="18"/>
        <v/>
      </c>
      <c r="T190" s="263">
        <f>IF(L190='[3]11 FORMULAS'!$Q$5,T189-(T189*S190),T189)</f>
        <v>0.24</v>
      </c>
      <c r="U190" s="485">
        <f>IF(L190='[3]11 FORMULAS'!$Q$6,U189-(U189*S190),U189)</f>
        <v>0.8</v>
      </c>
      <c r="V190" s="687"/>
      <c r="W190" s="688"/>
    </row>
    <row r="191" spans="1:23" x14ac:dyDescent="0.25">
      <c r="A191" s="686"/>
      <c r="B191" s="686"/>
      <c r="C191" s="675"/>
      <c r="D191" s="678"/>
      <c r="E191" s="471">
        <v>5</v>
      </c>
      <c r="F191" s="484"/>
      <c r="G191" s="368"/>
      <c r="H191" s="368"/>
      <c r="I191" s="262" t="str">
        <f t="shared" si="19"/>
        <v xml:space="preserve">  </v>
      </c>
      <c r="J191" s="371"/>
      <c r="K191" s="263" t="str">
        <f>+IF(J191='[3]11 FORMULAS'!$E$4,'[3]11 FORMULAS'!$F$4,IF(J191='[3]11 FORMULAS'!$E$5,'[3]11 FORMULAS'!$F$5,IF(J191='[3]11 FORMULAS'!$E$6,'[3]11 FORMULAS'!$F$6,"")))</f>
        <v/>
      </c>
      <c r="L191" s="263" t="str">
        <f>+IF(OR(J191='[3]11 FORMULAS'!$P$4,J191='[3]11 FORMULAS'!$P$5),'[3]11 FORMULAS'!$Q$5,IF(J191='[3]11 FORMULAS'!$P$6,'[3]11 FORMULAS'!$Q$6,""))</f>
        <v/>
      </c>
      <c r="M191" s="371"/>
      <c r="N191" s="263" t="str">
        <f t="shared" si="22"/>
        <v/>
      </c>
      <c r="O191" s="374"/>
      <c r="P191" s="374"/>
      <c r="Q191" s="374"/>
      <c r="R191" s="374"/>
      <c r="S191" s="263" t="str">
        <f t="shared" si="18"/>
        <v/>
      </c>
      <c r="T191" s="263">
        <f>IF(L191='[3]11 FORMULAS'!$Q$5,T190-(T190*S191),T190)</f>
        <v>0.24</v>
      </c>
      <c r="U191" s="485">
        <f>IF(L191='[3]11 FORMULAS'!$Q$6,U190-(U190*S191),U190)</f>
        <v>0.8</v>
      </c>
      <c r="V191" s="687"/>
      <c r="W191" s="688"/>
    </row>
    <row r="192" spans="1:23" ht="15" thickBot="1" x14ac:dyDescent="0.3">
      <c r="A192" s="673"/>
      <c r="B192" s="673"/>
      <c r="C192" s="676"/>
      <c r="D192" s="679"/>
      <c r="E192" s="264">
        <v>6</v>
      </c>
      <c r="F192" s="486"/>
      <c r="G192" s="369"/>
      <c r="H192" s="369"/>
      <c r="I192" s="265" t="str">
        <f t="shared" si="19"/>
        <v xml:space="preserve">  </v>
      </c>
      <c r="J192" s="372"/>
      <c r="K192" s="266" t="str">
        <f>+IF(J192='[3]11 FORMULAS'!$E$4,'[3]11 FORMULAS'!$F$4,IF(J192='[3]11 FORMULAS'!$E$5,'[3]11 FORMULAS'!$F$5,IF(J192='[3]11 FORMULAS'!$E$6,'[3]11 FORMULAS'!$F$6,"")))</f>
        <v/>
      </c>
      <c r="L192" s="266" t="str">
        <f>+IF(OR(J192='[3]11 FORMULAS'!$P$4,J192='[3]11 FORMULAS'!$P$5),'[3]11 FORMULAS'!$Q$5,IF(J192='[3]11 FORMULAS'!$P$6,'[3]11 FORMULAS'!$Q$6,""))</f>
        <v/>
      </c>
      <c r="M192" s="372"/>
      <c r="N192" s="266" t="str">
        <f t="shared" si="22"/>
        <v/>
      </c>
      <c r="O192" s="375"/>
      <c r="P192" s="375"/>
      <c r="Q192" s="375"/>
      <c r="R192" s="375"/>
      <c r="S192" s="266" t="str">
        <f t="shared" si="18"/>
        <v/>
      </c>
      <c r="T192" s="266">
        <f>IF(L192='[3]11 FORMULAS'!$Q$5,T191-(T191*S192),T191)</f>
        <v>0.24</v>
      </c>
      <c r="U192" s="487">
        <f>IF(L192='[3]11 FORMULAS'!$Q$6,U191-(U191*S192),U191)</f>
        <v>0.8</v>
      </c>
      <c r="V192" s="682"/>
      <c r="W192" s="685"/>
    </row>
    <row r="193" spans="1:23" ht="171" x14ac:dyDescent="0.25">
      <c r="A193" s="671" t="str">
        <f>'4 MAPA CALOR INHERENTE'!A38</f>
        <v>R4GCT</v>
      </c>
      <c r="B193" s="671" t="str">
        <f>'4 MAPA CALOR INHERENTE'!B38</f>
        <v xml:space="preserve">Posibilidad de afectación reputacional y económica por sanciones o multas de entes de control  debido a demoras en la adquisicion de los bienes y servicios requeridos </v>
      </c>
      <c r="C193" s="674" cm="1">
        <f t="array" ref="C193">IF(MOD(ROW()-7,6)=0, INDEX('3 PROBABIL E IMPACTO INHERENTE'!$E$7:$E$74, (ROW()-7)/6 + 1), "")</f>
        <v>0.8</v>
      </c>
      <c r="D193" s="677" cm="1">
        <f t="array" ref="D193">IF(MOD(ROW()-7,6)=0, INDEX('3 PROBABIL E IMPACTO INHERENTE'!$M$7:$M$74, (ROW()-7)/6 + 1), "")</f>
        <v>1</v>
      </c>
      <c r="E193" s="255">
        <v>1</v>
      </c>
      <c r="F193" s="482" t="s">
        <v>721</v>
      </c>
      <c r="G193" s="367" t="s">
        <v>722</v>
      </c>
      <c r="H193" s="367" t="s">
        <v>723</v>
      </c>
      <c r="I193" s="256" t="str">
        <f t="shared" si="19"/>
        <v>El (la) Director(a) Juridica y Contractual  verifica   mensualmente el cumplimiento de los procesos programados  en el plan anual de adquisiciones vs los procesos radicados en la unidad ejecutora 1 con el fin de detectar las necesidades que se encuentran pendientes por radicar ante la dirección jurídica y contractual. En caso de desviaciones al control, en el memorando se dejara trazabilidad que las áreas están dando cumplimiento a lo establecido en el PAA. Como soporte de ejecución del control se adjuntan memorandos de alerta a los gerentes de proyecto.
El cargue de la evidencia será trimestral</v>
      </c>
      <c r="J193" s="370" t="s">
        <v>69</v>
      </c>
      <c r="K193" s="257">
        <f>+IF(J193='[3]11 FORMULAS'!$E$4,'[3]11 FORMULAS'!$F$4,IF(J193='[3]11 FORMULAS'!$E$5,'[3]11 FORMULAS'!$F$5,IF(J193='[3]11 FORMULAS'!$E$6,'[3]11 FORMULAS'!$F$6,"")))</f>
        <v>0.15</v>
      </c>
      <c r="L193" s="257" t="str">
        <f>+IF(OR(J193='[3]11 FORMULAS'!$P$4,J193='[3]11 FORMULAS'!$P$5),'[3]11 FORMULAS'!$Q$5,IF(J193='[3]11 FORMULAS'!$P$6,'[3]11 FORMULAS'!$Q$6,""))</f>
        <v>Probabilidad</v>
      </c>
      <c r="M193" s="370" t="s">
        <v>54</v>
      </c>
      <c r="N193" s="257">
        <f t="shared" si="22"/>
        <v>0.15</v>
      </c>
      <c r="O193" s="373" t="s">
        <v>391</v>
      </c>
      <c r="P193" s="373" t="s">
        <v>397</v>
      </c>
      <c r="Q193" s="373" t="s">
        <v>760</v>
      </c>
      <c r="R193" s="373" t="s">
        <v>761</v>
      </c>
      <c r="S193" s="257">
        <f t="shared" si="18"/>
        <v>0.3</v>
      </c>
      <c r="T193" s="257">
        <f>IF(L193='[3]11 FORMULAS'!$Q$5,C193-(C193*S193),C193)</f>
        <v>0.56000000000000005</v>
      </c>
      <c r="U193" s="483">
        <f>IF(L193='[3]11 FORMULAS'!$Q$6,D193-(D193*S193),D193)</f>
        <v>1</v>
      </c>
      <c r="V193" s="680">
        <f t="shared" ref="V193" si="27">+IF(T198="","",T198)</f>
        <v>0.39200000000000002</v>
      </c>
      <c r="W193" s="683">
        <f t="shared" ref="W193" si="28">+IF(U198="","",U198)</f>
        <v>1</v>
      </c>
    </row>
    <row r="194" spans="1:23" ht="171" x14ac:dyDescent="0.25">
      <c r="A194" s="672"/>
      <c r="B194" s="672"/>
      <c r="C194" s="675"/>
      <c r="D194" s="678"/>
      <c r="E194" s="261">
        <v>2</v>
      </c>
      <c r="F194" s="484" t="s">
        <v>724</v>
      </c>
      <c r="G194" s="368" t="s">
        <v>614</v>
      </c>
      <c r="H194" s="368" t="s">
        <v>725</v>
      </c>
      <c r="I194" s="262" t="str">
        <f t="shared" si="19"/>
        <v>El Subsecretario(a) de Inversiones y Fortalecimiento de Capacidades Operativas, La Dirección Técnica, Dirección de Operaciones y Dirección de Bienes  verifica  mensualmente los procesos programados en el plan anual de adquisiciones -PAA de la vigencia  respecto a los procesos que son de su competencia  el cual se evidencia con actas de reunión y/o memorandos y/o bases de seguimiento. En caso de alertas se remitirá el comunicado al cliente o área solicitante.
El cargue de las evidencias se hará de manera trimestral.</v>
      </c>
      <c r="J194" s="371" t="s">
        <v>69</v>
      </c>
      <c r="K194" s="263">
        <f>+IF(J194='[3]11 FORMULAS'!$E$4,'[3]11 FORMULAS'!$F$4,IF(J194='[3]11 FORMULAS'!$E$5,'[3]11 FORMULAS'!$F$5,IF(J194='[3]11 FORMULAS'!$E$6,'[3]11 FORMULAS'!$F$6,"")))</f>
        <v>0.15</v>
      </c>
      <c r="L194" s="263" t="str">
        <f>+IF(OR(J194='[3]11 FORMULAS'!$P$4,J194='[3]11 FORMULAS'!$P$5),'[3]11 FORMULAS'!$Q$5,IF(J194='[3]11 FORMULAS'!$P$6,'[3]11 FORMULAS'!$Q$6,""))</f>
        <v>Probabilidad</v>
      </c>
      <c r="M194" s="371" t="s">
        <v>54</v>
      </c>
      <c r="N194" s="263">
        <f t="shared" si="22"/>
        <v>0.15</v>
      </c>
      <c r="O194" s="374" t="s">
        <v>391</v>
      </c>
      <c r="P194" s="374" t="s">
        <v>397</v>
      </c>
      <c r="Q194" s="374" t="s">
        <v>760</v>
      </c>
      <c r="R194" s="374" t="s">
        <v>761</v>
      </c>
      <c r="S194" s="263">
        <f t="shared" si="18"/>
        <v>0.3</v>
      </c>
      <c r="T194" s="263">
        <f>IF(L194='[3]11 FORMULAS'!$Q$5,T193-(T193*S194),T193)</f>
        <v>0.39200000000000002</v>
      </c>
      <c r="U194" s="485">
        <f>IF(L194='[3]11 FORMULAS'!$Q$6,U193-(U193*S194),U193)</f>
        <v>1</v>
      </c>
      <c r="V194" s="681"/>
      <c r="W194" s="684"/>
    </row>
    <row r="195" spans="1:23" ht="14.25" customHeight="1" x14ac:dyDescent="0.25">
      <c r="A195" s="672"/>
      <c r="B195" s="672"/>
      <c r="C195" s="675"/>
      <c r="D195" s="678"/>
      <c r="E195" s="261">
        <v>3</v>
      </c>
      <c r="F195" s="484"/>
      <c r="G195" s="368"/>
      <c r="H195" s="368"/>
      <c r="I195" s="262" t="str">
        <f t="shared" si="19"/>
        <v xml:space="preserve">  </v>
      </c>
      <c r="J195" s="371"/>
      <c r="K195" s="263" t="str">
        <f>+IF(J195='[3]11 FORMULAS'!$E$4,'[3]11 FORMULAS'!$F$4,IF(J195='[3]11 FORMULAS'!$E$5,'[3]11 FORMULAS'!$F$5,IF(J195='[3]11 FORMULAS'!$E$6,'[3]11 FORMULAS'!$F$6,"")))</f>
        <v/>
      </c>
      <c r="L195" s="263" t="str">
        <f>+IF(OR(J195='[3]11 FORMULAS'!$P$4,J195='[3]11 FORMULAS'!$P$5),'[3]11 FORMULAS'!$Q$5,IF(J195='[3]11 FORMULAS'!$P$6,'[3]11 FORMULAS'!$Q$6,""))</f>
        <v/>
      </c>
      <c r="M195" s="371"/>
      <c r="N195" s="263" t="str">
        <f t="shared" si="22"/>
        <v/>
      </c>
      <c r="O195" s="374"/>
      <c r="P195" s="374"/>
      <c r="Q195" s="374"/>
      <c r="R195" s="374"/>
      <c r="S195" s="263" t="str">
        <f t="shared" si="18"/>
        <v/>
      </c>
      <c r="T195" s="263">
        <f>IF(L195='[3]11 FORMULAS'!$Q$5,T194-(T194*S195),T194)</f>
        <v>0.39200000000000002</v>
      </c>
      <c r="U195" s="485">
        <f>IF(L195='[3]11 FORMULAS'!$Q$6,U194-(U194*S195),U194)</f>
        <v>1</v>
      </c>
      <c r="V195" s="681"/>
      <c r="W195" s="684"/>
    </row>
    <row r="196" spans="1:23" ht="14.25" customHeight="1" x14ac:dyDescent="0.25">
      <c r="A196" s="686"/>
      <c r="B196" s="686"/>
      <c r="C196" s="675"/>
      <c r="D196" s="678"/>
      <c r="E196" s="471">
        <v>4</v>
      </c>
      <c r="F196" s="484"/>
      <c r="G196" s="368"/>
      <c r="H196" s="368"/>
      <c r="I196" s="262" t="str">
        <f t="shared" si="19"/>
        <v xml:space="preserve">  </v>
      </c>
      <c r="J196" s="371"/>
      <c r="K196" s="263" t="str">
        <f>+IF(J196='[3]11 FORMULAS'!$E$4,'[3]11 FORMULAS'!$F$4,IF(J196='[3]11 FORMULAS'!$E$5,'[3]11 FORMULAS'!$F$5,IF(J196='[3]11 FORMULAS'!$E$6,'[3]11 FORMULAS'!$F$6,"")))</f>
        <v/>
      </c>
      <c r="L196" s="263" t="str">
        <f>+IF(OR(J196='[3]11 FORMULAS'!$P$4,J196='[3]11 FORMULAS'!$P$5),'[3]11 FORMULAS'!$Q$5,IF(J196='[3]11 FORMULAS'!$P$6,'[3]11 FORMULAS'!$Q$6,""))</f>
        <v/>
      </c>
      <c r="M196" s="371"/>
      <c r="N196" s="263" t="str">
        <f t="shared" si="22"/>
        <v/>
      </c>
      <c r="O196" s="374"/>
      <c r="P196" s="374"/>
      <c r="Q196" s="374"/>
      <c r="R196" s="374"/>
      <c r="S196" s="263" t="str">
        <f t="shared" si="18"/>
        <v/>
      </c>
      <c r="T196" s="263">
        <f>IF(L196='[3]11 FORMULAS'!$Q$5,T195-(T195*S196),T195)</f>
        <v>0.39200000000000002</v>
      </c>
      <c r="U196" s="485">
        <f>IF(L196='[3]11 FORMULAS'!$Q$6,U195-(U195*S196),U195)</f>
        <v>1</v>
      </c>
      <c r="V196" s="687"/>
      <c r="W196" s="688"/>
    </row>
    <row r="197" spans="1:23" ht="14.25" customHeight="1" x14ac:dyDescent="0.25">
      <c r="A197" s="686"/>
      <c r="B197" s="686"/>
      <c r="C197" s="675"/>
      <c r="D197" s="678"/>
      <c r="E197" s="471">
        <v>5</v>
      </c>
      <c r="F197" s="484"/>
      <c r="G197" s="368"/>
      <c r="H197" s="368"/>
      <c r="I197" s="262" t="str">
        <f t="shared" si="19"/>
        <v xml:space="preserve">  </v>
      </c>
      <c r="J197" s="371"/>
      <c r="K197" s="263" t="str">
        <f>+IF(J197='[3]11 FORMULAS'!$E$4,'[3]11 FORMULAS'!$F$4,IF(J197='[3]11 FORMULAS'!$E$5,'[3]11 FORMULAS'!$F$5,IF(J197='[3]11 FORMULAS'!$E$6,'[3]11 FORMULAS'!$F$6,"")))</f>
        <v/>
      </c>
      <c r="L197" s="263" t="str">
        <f>+IF(OR(J197='[3]11 FORMULAS'!$P$4,J197='[3]11 FORMULAS'!$P$5),'[3]11 FORMULAS'!$Q$5,IF(J197='[3]11 FORMULAS'!$P$6,'[3]11 FORMULAS'!$Q$6,""))</f>
        <v/>
      </c>
      <c r="M197" s="371"/>
      <c r="N197" s="263" t="str">
        <f t="shared" si="22"/>
        <v/>
      </c>
      <c r="O197" s="374"/>
      <c r="P197" s="374"/>
      <c r="Q197" s="374"/>
      <c r="R197" s="374"/>
      <c r="S197" s="263" t="str">
        <f t="shared" si="18"/>
        <v/>
      </c>
      <c r="T197" s="263">
        <f>IF(L197='[3]11 FORMULAS'!$Q$5,T196-(T196*S197),T196)</f>
        <v>0.39200000000000002</v>
      </c>
      <c r="U197" s="485">
        <f>IF(L197='[3]11 FORMULAS'!$Q$6,U196-(U196*S197),U196)</f>
        <v>1</v>
      </c>
      <c r="V197" s="687"/>
      <c r="W197" s="688"/>
    </row>
    <row r="198" spans="1:23" ht="15" thickBot="1" x14ac:dyDescent="0.3">
      <c r="A198" s="673"/>
      <c r="B198" s="673"/>
      <c r="C198" s="676"/>
      <c r="D198" s="679"/>
      <c r="E198" s="264">
        <v>6</v>
      </c>
      <c r="F198" s="486"/>
      <c r="G198" s="369"/>
      <c r="H198" s="369"/>
      <c r="I198" s="265" t="str">
        <f t="shared" si="19"/>
        <v xml:space="preserve">  </v>
      </c>
      <c r="J198" s="372"/>
      <c r="K198" s="266" t="str">
        <f>+IF(J198='[3]11 FORMULAS'!$E$4,'[3]11 FORMULAS'!$F$4,IF(J198='[3]11 FORMULAS'!$E$5,'[3]11 FORMULAS'!$F$5,IF(J198='[3]11 FORMULAS'!$E$6,'[3]11 FORMULAS'!$F$6,"")))</f>
        <v/>
      </c>
      <c r="L198" s="266" t="str">
        <f>+IF(OR(J198='[3]11 FORMULAS'!$P$4,J198='[3]11 FORMULAS'!$P$5),'[3]11 FORMULAS'!$Q$5,IF(J198='[3]11 FORMULAS'!$P$6,'[3]11 FORMULAS'!$Q$6,""))</f>
        <v/>
      </c>
      <c r="M198" s="372"/>
      <c r="N198" s="266" t="str">
        <f t="shared" si="22"/>
        <v/>
      </c>
      <c r="O198" s="375"/>
      <c r="P198" s="375"/>
      <c r="Q198" s="375"/>
      <c r="R198" s="375"/>
      <c r="S198" s="266" t="str">
        <f t="shared" si="18"/>
        <v/>
      </c>
      <c r="T198" s="266">
        <f>IF(L198='[3]11 FORMULAS'!$Q$5,T197-(T197*S198),T197)</f>
        <v>0.39200000000000002</v>
      </c>
      <c r="U198" s="487">
        <f>IF(L198='[3]11 FORMULAS'!$Q$6,U197-(U197*S198),U197)</f>
        <v>1</v>
      </c>
      <c r="V198" s="682"/>
      <c r="W198" s="685"/>
    </row>
    <row r="199" spans="1:23" ht="128.25" x14ac:dyDescent="0.25">
      <c r="A199" s="671" t="str">
        <f>'4 MAPA CALOR INHERENTE'!A39</f>
        <v>R5GCT</v>
      </c>
      <c r="B199" s="671" t="str">
        <f>'4 MAPA CALOR INHERENTE'!B39</f>
        <v xml:space="preserve">Posibilidad de afectación reputacional y económica por multa y/o sancion o de un ente de control  y/o quejas de un grupo de valor  debido al incumplimiento en la ejecucion de los contratos </v>
      </c>
      <c r="C199" s="674" cm="1">
        <f t="array" ref="C199">IF(MOD(ROW()-7,6)=0, INDEX('3 PROBABIL E IMPACTO INHERENTE'!$E$7:$E$74, (ROW()-7)/6 + 1), "")</f>
        <v>0.8</v>
      </c>
      <c r="D199" s="677" cm="1">
        <f t="array" ref="D199">IF(MOD(ROW()-7,6)=0, INDEX('3 PROBABIL E IMPACTO INHERENTE'!$M$7:$M$74, (ROW()-7)/6 + 1), "")</f>
        <v>1</v>
      </c>
      <c r="E199" s="255">
        <v>1</v>
      </c>
      <c r="F199" s="482" t="s">
        <v>726</v>
      </c>
      <c r="G199" s="367" t="s">
        <v>727</v>
      </c>
      <c r="H199" s="367" t="s">
        <v>728</v>
      </c>
      <c r="I199" s="256" t="str">
        <f t="shared" si="19"/>
        <v>Los profesionales asignados de las unidades ejecutoras  verifican   semestralmente el conocimiento adquirido a través de evaluaciones producto de las capacitaciones sobre supervisión contractual. En caso de que el promedio de evaluaciones sea menor de lo aceptable, se reagendará reunión con lo(s) supervisores donde se requiera fortalecer el conocimiento. Como evidencia de ejecución del control se adjunta el reporte consolidado de las evaluaciones.</v>
      </c>
      <c r="J199" s="370" t="s">
        <v>56</v>
      </c>
      <c r="K199" s="257">
        <f>+IF(J199='[3]11 FORMULAS'!$E$4,'[3]11 FORMULAS'!$F$4,IF(J199='[3]11 FORMULAS'!$E$5,'[3]11 FORMULAS'!$F$5,IF(J199='[3]11 FORMULAS'!$E$6,'[3]11 FORMULAS'!$F$6,"")))</f>
        <v>0.25</v>
      </c>
      <c r="L199" s="257" t="str">
        <f>+IF(OR(J199='[3]11 FORMULAS'!$P$4,J199='[3]11 FORMULAS'!$P$5),'[3]11 FORMULAS'!$Q$5,IF(J199='[3]11 FORMULAS'!$P$6,'[3]11 FORMULAS'!$Q$6,""))</f>
        <v>Probabilidad</v>
      </c>
      <c r="M199" s="370" t="s">
        <v>54</v>
      </c>
      <c r="N199" s="257">
        <f t="shared" si="22"/>
        <v>0.15</v>
      </c>
      <c r="O199" s="373" t="s">
        <v>391</v>
      </c>
      <c r="P199" s="373" t="s">
        <v>401</v>
      </c>
      <c r="Q199" s="373" t="s">
        <v>760</v>
      </c>
      <c r="R199" s="373" t="s">
        <v>761</v>
      </c>
      <c r="S199" s="257">
        <f t="shared" si="18"/>
        <v>0.4</v>
      </c>
      <c r="T199" s="257">
        <f>IF(L199='[3]11 FORMULAS'!$Q$5,C199-(C199*S199),C199)</f>
        <v>0.48</v>
      </c>
      <c r="U199" s="483">
        <f>IF(L199='[3]11 FORMULAS'!$Q$6,D199-(D199*S199),D199)</f>
        <v>1</v>
      </c>
      <c r="V199" s="680">
        <f t="shared" ref="V199" si="29">+IF(T204="","",T204)</f>
        <v>0.48</v>
      </c>
      <c r="W199" s="683">
        <f t="shared" ref="W199" si="30">+IF(U204="","",U204)</f>
        <v>1</v>
      </c>
    </row>
    <row r="200" spans="1:23" x14ac:dyDescent="0.25">
      <c r="A200" s="672"/>
      <c r="B200" s="672"/>
      <c r="C200" s="675"/>
      <c r="D200" s="678"/>
      <c r="E200" s="261">
        <v>2</v>
      </c>
      <c r="F200" s="484"/>
      <c r="G200" s="368"/>
      <c r="H200" s="368"/>
      <c r="I200" s="262" t="str">
        <f t="shared" si="19"/>
        <v xml:space="preserve">  </v>
      </c>
      <c r="J200" s="371"/>
      <c r="K200" s="263" t="str">
        <f>+IF(J200='[3]11 FORMULAS'!$E$4,'[3]11 FORMULAS'!$F$4,IF(J200='[3]11 FORMULAS'!$E$5,'[3]11 FORMULAS'!$F$5,IF(J200='[3]11 FORMULAS'!$E$6,'[3]11 FORMULAS'!$F$6,"")))</f>
        <v/>
      </c>
      <c r="L200" s="263" t="str">
        <f>+IF(OR(J200='[3]11 FORMULAS'!$P$4,J200='[3]11 FORMULAS'!$P$5),'[3]11 FORMULAS'!$Q$5,IF(J200='[3]11 FORMULAS'!$P$6,'[3]11 FORMULAS'!$Q$6,""))</f>
        <v/>
      </c>
      <c r="M200" s="371"/>
      <c r="N200" s="263" t="str">
        <f t="shared" si="22"/>
        <v/>
      </c>
      <c r="O200" s="374"/>
      <c r="P200" s="374"/>
      <c r="Q200" s="374"/>
      <c r="R200" s="374"/>
      <c r="S200" s="263" t="str">
        <f t="shared" si="18"/>
        <v/>
      </c>
      <c r="T200" s="263">
        <f>IF(L200='[3]11 FORMULAS'!$Q$5,T199-(T199*S200),T199)</f>
        <v>0.48</v>
      </c>
      <c r="U200" s="485">
        <f>IF(L200='[3]11 FORMULAS'!$Q$6,U199-(U199*S200),U199)</f>
        <v>1</v>
      </c>
      <c r="V200" s="681"/>
      <c r="W200" s="684"/>
    </row>
    <row r="201" spans="1:23" x14ac:dyDescent="0.25">
      <c r="A201" s="672"/>
      <c r="B201" s="672"/>
      <c r="C201" s="675"/>
      <c r="D201" s="678"/>
      <c r="E201" s="261">
        <v>3</v>
      </c>
      <c r="F201" s="484"/>
      <c r="G201" s="368"/>
      <c r="H201" s="368"/>
      <c r="I201" s="262" t="str">
        <f t="shared" si="19"/>
        <v xml:space="preserve">  </v>
      </c>
      <c r="J201" s="371"/>
      <c r="K201" s="263" t="str">
        <f>+IF(J201='[3]11 FORMULAS'!$E$4,'[3]11 FORMULAS'!$F$4,IF(J201='[3]11 FORMULAS'!$E$5,'[3]11 FORMULAS'!$F$5,IF(J201='[3]11 FORMULAS'!$E$6,'[3]11 FORMULAS'!$F$6,"")))</f>
        <v/>
      </c>
      <c r="L201" s="263" t="str">
        <f>+IF(OR(J201='[3]11 FORMULAS'!$P$4,J201='[3]11 FORMULAS'!$P$5),'[3]11 FORMULAS'!$Q$5,IF(J201='[3]11 FORMULAS'!$P$6,'[3]11 FORMULAS'!$Q$6,""))</f>
        <v/>
      </c>
      <c r="M201" s="371"/>
      <c r="N201" s="263" t="str">
        <f t="shared" si="22"/>
        <v/>
      </c>
      <c r="O201" s="374"/>
      <c r="P201" s="374"/>
      <c r="Q201" s="374"/>
      <c r="R201" s="374"/>
      <c r="S201" s="263" t="str">
        <f t="shared" si="18"/>
        <v/>
      </c>
      <c r="T201" s="263">
        <f>IF(L201='[3]11 FORMULAS'!$Q$5,T200-(T200*S201),T200)</f>
        <v>0.48</v>
      </c>
      <c r="U201" s="485">
        <f>IF(L201='[3]11 FORMULAS'!$Q$6,U200-(U200*S201),U200)</f>
        <v>1</v>
      </c>
      <c r="V201" s="681"/>
      <c r="W201" s="684"/>
    </row>
    <row r="202" spans="1:23" x14ac:dyDescent="0.25">
      <c r="A202" s="686"/>
      <c r="B202" s="686"/>
      <c r="C202" s="675"/>
      <c r="D202" s="678"/>
      <c r="E202" s="471">
        <v>4</v>
      </c>
      <c r="F202" s="484"/>
      <c r="G202" s="368"/>
      <c r="H202" s="368"/>
      <c r="I202" s="262" t="str">
        <f t="shared" si="19"/>
        <v xml:space="preserve">  </v>
      </c>
      <c r="J202" s="371"/>
      <c r="K202" s="263" t="str">
        <f>+IF(J202='[3]11 FORMULAS'!$E$4,'[3]11 FORMULAS'!$F$4,IF(J202='[3]11 FORMULAS'!$E$5,'[3]11 FORMULAS'!$F$5,IF(J202='[3]11 FORMULAS'!$E$6,'[3]11 FORMULAS'!$F$6,"")))</f>
        <v/>
      </c>
      <c r="L202" s="263" t="str">
        <f>+IF(OR(J202='[3]11 FORMULAS'!$P$4,J202='[3]11 FORMULAS'!$P$5),'[3]11 FORMULAS'!$Q$5,IF(J202='[3]11 FORMULAS'!$P$6,'[3]11 FORMULAS'!$Q$6,""))</f>
        <v/>
      </c>
      <c r="M202" s="371"/>
      <c r="N202" s="263" t="str">
        <f t="shared" si="22"/>
        <v/>
      </c>
      <c r="O202" s="374"/>
      <c r="P202" s="374"/>
      <c r="Q202" s="374"/>
      <c r="R202" s="374"/>
      <c r="S202" s="263" t="str">
        <f t="shared" si="18"/>
        <v/>
      </c>
      <c r="T202" s="263">
        <f>IF(L202='[3]11 FORMULAS'!$Q$5,T201-(T201*S202),T201)</f>
        <v>0.48</v>
      </c>
      <c r="U202" s="485">
        <f>IF(L202='[3]11 FORMULAS'!$Q$6,U201-(U201*S202),U201)</f>
        <v>1</v>
      </c>
      <c r="V202" s="687"/>
      <c r="W202" s="688"/>
    </row>
    <row r="203" spans="1:23" x14ac:dyDescent="0.25">
      <c r="A203" s="686"/>
      <c r="B203" s="686"/>
      <c r="C203" s="675"/>
      <c r="D203" s="678"/>
      <c r="E203" s="471">
        <v>5</v>
      </c>
      <c r="F203" s="484"/>
      <c r="G203" s="368"/>
      <c r="H203" s="368"/>
      <c r="I203" s="262" t="str">
        <f t="shared" si="19"/>
        <v xml:space="preserve">  </v>
      </c>
      <c r="J203" s="371"/>
      <c r="K203" s="263" t="str">
        <f>+IF(J203='[3]11 FORMULAS'!$E$4,'[3]11 FORMULAS'!$F$4,IF(J203='[3]11 FORMULAS'!$E$5,'[3]11 FORMULAS'!$F$5,IF(J203='[3]11 FORMULAS'!$E$6,'[3]11 FORMULAS'!$F$6,"")))</f>
        <v/>
      </c>
      <c r="L203" s="263" t="str">
        <f>+IF(OR(J203='[3]11 FORMULAS'!$P$4,J203='[3]11 FORMULAS'!$P$5),'[3]11 FORMULAS'!$Q$5,IF(J203='[3]11 FORMULAS'!$P$6,'[3]11 FORMULAS'!$Q$6,""))</f>
        <v/>
      </c>
      <c r="M203" s="371"/>
      <c r="N203" s="263" t="str">
        <f t="shared" si="22"/>
        <v/>
      </c>
      <c r="O203" s="374"/>
      <c r="P203" s="374"/>
      <c r="Q203" s="374"/>
      <c r="R203" s="374"/>
      <c r="S203" s="263" t="str">
        <f t="shared" si="18"/>
        <v/>
      </c>
      <c r="T203" s="263">
        <f>IF(L203='[3]11 FORMULAS'!$Q$5,T202-(T202*S203),T202)</f>
        <v>0.48</v>
      </c>
      <c r="U203" s="485">
        <f>IF(L203='[3]11 FORMULAS'!$Q$6,U202-(U202*S203),U202)</f>
        <v>1</v>
      </c>
      <c r="V203" s="687"/>
      <c r="W203" s="688"/>
    </row>
    <row r="204" spans="1:23" ht="15" thickBot="1" x14ac:dyDescent="0.3">
      <c r="A204" s="673"/>
      <c r="B204" s="673"/>
      <c r="C204" s="676"/>
      <c r="D204" s="679"/>
      <c r="E204" s="264">
        <v>6</v>
      </c>
      <c r="F204" s="486"/>
      <c r="G204" s="369"/>
      <c r="H204" s="369"/>
      <c r="I204" s="265" t="str">
        <f t="shared" si="19"/>
        <v xml:space="preserve">  </v>
      </c>
      <c r="J204" s="372"/>
      <c r="K204" s="266" t="str">
        <f>+IF(J204='[3]11 FORMULAS'!$E$4,'[3]11 FORMULAS'!$F$4,IF(J204='[3]11 FORMULAS'!$E$5,'[3]11 FORMULAS'!$F$5,IF(J204='[3]11 FORMULAS'!$E$6,'[3]11 FORMULAS'!$F$6,"")))</f>
        <v/>
      </c>
      <c r="L204" s="266" t="str">
        <f>+IF(OR(J204='[3]11 FORMULAS'!$P$4,J204='[3]11 FORMULAS'!$P$5),'[3]11 FORMULAS'!$Q$5,IF(J204='[3]11 FORMULAS'!$P$6,'[3]11 FORMULAS'!$Q$6,""))</f>
        <v/>
      </c>
      <c r="M204" s="372"/>
      <c r="N204" s="266" t="str">
        <f t="shared" si="22"/>
        <v/>
      </c>
      <c r="O204" s="375"/>
      <c r="P204" s="375"/>
      <c r="Q204" s="375"/>
      <c r="R204" s="375"/>
      <c r="S204" s="266" t="str">
        <f t="shared" si="18"/>
        <v/>
      </c>
      <c r="T204" s="266">
        <f>IF(L204='[3]11 FORMULAS'!$Q$5,T203-(T203*S204),T203)</f>
        <v>0.48</v>
      </c>
      <c r="U204" s="487">
        <f>IF(L204='[3]11 FORMULAS'!$Q$6,U203-(U203*S204),U203)</f>
        <v>1</v>
      </c>
      <c r="V204" s="682"/>
      <c r="W204" s="685"/>
    </row>
    <row r="205" spans="1:23" ht="128.25" x14ac:dyDescent="0.25">
      <c r="A205" s="671" t="str">
        <f>'4 MAPA CALOR INHERENTE'!A40</f>
        <v>R1GJ</v>
      </c>
      <c r="B205" s="671" t="str">
        <f>'4 MAPA CALOR INHERENTE'!B40</f>
        <v>Posibilidad de afectación reputacional por sanciones administrativas  debido al incumplimiento en la respuesta a requerimientos asociados a los procesos judiciales y acciones constitucionales</v>
      </c>
      <c r="C205" s="674" cm="1">
        <f t="array" ref="C205">IF(MOD(ROW()-7,6)=0, INDEX('3 PROBABIL E IMPACTO INHERENTE'!$E$7:$E$74, (ROW()-7)/6 + 1), "")</f>
        <v>0.8</v>
      </c>
      <c r="D205" s="677" cm="1">
        <f t="array" ref="D205">IF(MOD(ROW()-7,6)=0, INDEX('3 PROBABIL E IMPACTO INHERENTE'!$M$7:$M$74, (ROW()-7)/6 + 1), "")</f>
        <v>0.8</v>
      </c>
      <c r="E205" s="255">
        <v>1</v>
      </c>
      <c r="F205" s="482" t="s">
        <v>729</v>
      </c>
      <c r="G205" s="367" t="s">
        <v>614</v>
      </c>
      <c r="H205" s="367" t="s">
        <v>730</v>
      </c>
      <c r="I205" s="256" t="str">
        <f t="shared" si="19"/>
        <v>El profesional asignado  verifica mensualmente el estado de las contestaciones, como evidencia de ejecución del control se cuenta con el reporte generado por el sistema SIPROJWEB que refleja el estado de las contestaciones.
En caso de identificar contestaciones vencidas, se realizará la alerta al abogado asignado, como evidencia de la desviación se cuenta con el correo electrónico o SIGA correspondiente.</v>
      </c>
      <c r="J205" s="370" t="s">
        <v>69</v>
      </c>
      <c r="K205" s="257">
        <f>+IF(J205='[3]11 FORMULAS'!$E$4,'[3]11 FORMULAS'!$F$4,IF(J205='[3]11 FORMULAS'!$E$5,'[3]11 FORMULAS'!$F$5,IF(J205='[3]11 FORMULAS'!$E$6,'[3]11 FORMULAS'!$F$6,"")))</f>
        <v>0.15</v>
      </c>
      <c r="L205" s="257" t="str">
        <f>+IF(OR(J205='[3]11 FORMULAS'!$P$4,J205='[3]11 FORMULAS'!$P$5),'[3]11 FORMULAS'!$Q$5,IF(J205='[3]11 FORMULAS'!$P$6,'[3]11 FORMULAS'!$Q$6,""))</f>
        <v>Probabilidad</v>
      </c>
      <c r="M205" s="370" t="s">
        <v>54</v>
      </c>
      <c r="N205" s="257">
        <f t="shared" si="22"/>
        <v>0.15</v>
      </c>
      <c r="O205" s="373" t="s">
        <v>391</v>
      </c>
      <c r="P205" s="373" t="s">
        <v>397</v>
      </c>
      <c r="Q205" s="373" t="s">
        <v>760</v>
      </c>
      <c r="R205" s="373" t="s">
        <v>761</v>
      </c>
      <c r="S205" s="257">
        <f t="shared" si="18"/>
        <v>0.3</v>
      </c>
      <c r="T205" s="257">
        <f>IF(L205='[3]11 FORMULAS'!$Q$5,C205-(C205*S205),C205)</f>
        <v>0.56000000000000005</v>
      </c>
      <c r="U205" s="483">
        <f>IF(L205='[3]11 FORMULAS'!$Q$6,D205-(D205*S205),D205)</f>
        <v>0.8</v>
      </c>
      <c r="V205" s="680">
        <f t="shared" ref="V205" si="31">+IF(T210="","",T210)</f>
        <v>0.39200000000000002</v>
      </c>
      <c r="W205" s="683">
        <f t="shared" ref="W205" si="32">+IF(U210="","",U210)</f>
        <v>0.8</v>
      </c>
    </row>
    <row r="206" spans="1:23" ht="142.5" x14ac:dyDescent="0.25">
      <c r="A206" s="672"/>
      <c r="B206" s="672"/>
      <c r="C206" s="675"/>
      <c r="D206" s="678"/>
      <c r="E206" s="261">
        <v>2</v>
      </c>
      <c r="F206" s="484" t="s">
        <v>729</v>
      </c>
      <c r="G206" s="368" t="s">
        <v>614</v>
      </c>
      <c r="H206" s="368" t="s">
        <v>731</v>
      </c>
      <c r="I206" s="262" t="str">
        <f t="shared" si="19"/>
        <v>El profesional asignado  verifica mensualmente que la contestación se encuentre radicada bajo los tiempos de ley, como evidencia de ejecución del control se cuenta con el reporte generado por el sistema SIPROJWEB que refleja el estado de las actuaciones.
En caso de identificar contestaciones vencidas, se realizará la alerta al abogado asignado para garantizar el cierre en el menor tiempo posible, como evidencia de la desviación se cuenta con el correo electrónico o SIGA correspondiente.</v>
      </c>
      <c r="J206" s="371" t="s">
        <v>69</v>
      </c>
      <c r="K206" s="263">
        <f>+IF(J206='[3]11 FORMULAS'!$E$4,'[3]11 FORMULAS'!$F$4,IF(J206='[3]11 FORMULAS'!$E$5,'[3]11 FORMULAS'!$F$5,IF(J206='[3]11 FORMULAS'!$E$6,'[3]11 FORMULAS'!$F$6,"")))</f>
        <v>0.15</v>
      </c>
      <c r="L206" s="263" t="str">
        <f>+IF(OR(J206='[3]11 FORMULAS'!$P$4,J206='[3]11 FORMULAS'!$P$5),'[3]11 FORMULAS'!$Q$5,IF(J206='[3]11 FORMULAS'!$P$6,'[3]11 FORMULAS'!$Q$6,""))</f>
        <v>Probabilidad</v>
      </c>
      <c r="M206" s="371" t="s">
        <v>54</v>
      </c>
      <c r="N206" s="263">
        <f t="shared" si="22"/>
        <v>0.15</v>
      </c>
      <c r="O206" s="374" t="s">
        <v>391</v>
      </c>
      <c r="P206" s="374" t="s">
        <v>397</v>
      </c>
      <c r="Q206" s="374" t="s">
        <v>760</v>
      </c>
      <c r="R206" s="374" t="s">
        <v>761</v>
      </c>
      <c r="S206" s="263">
        <f t="shared" si="18"/>
        <v>0.3</v>
      </c>
      <c r="T206" s="263">
        <f>IF(L206='[3]11 FORMULAS'!$Q$5,T205-(T205*S206),T205)</f>
        <v>0.39200000000000002</v>
      </c>
      <c r="U206" s="485">
        <f>IF(L206='[3]11 FORMULAS'!$Q$6,U205-(U205*S206),U205)</f>
        <v>0.8</v>
      </c>
      <c r="V206" s="681"/>
      <c r="W206" s="684"/>
    </row>
    <row r="207" spans="1:23" x14ac:dyDescent="0.25">
      <c r="A207" s="672"/>
      <c r="B207" s="672"/>
      <c r="C207" s="675"/>
      <c r="D207" s="678"/>
      <c r="E207" s="261">
        <v>3</v>
      </c>
      <c r="F207" s="484"/>
      <c r="G207" s="368"/>
      <c r="H207" s="368"/>
      <c r="I207" s="262" t="str">
        <f t="shared" si="19"/>
        <v xml:space="preserve">  </v>
      </c>
      <c r="J207" s="371"/>
      <c r="K207" s="263" t="str">
        <f>+IF(J207='[3]11 FORMULAS'!$E$4,'[3]11 FORMULAS'!$F$4,IF(J207='[3]11 FORMULAS'!$E$5,'[3]11 FORMULAS'!$F$5,IF(J207='[3]11 FORMULAS'!$E$6,'[3]11 FORMULAS'!$F$6,"")))</f>
        <v/>
      </c>
      <c r="L207" s="263" t="str">
        <f>+IF(OR(J207='[3]11 FORMULAS'!$P$4,J207='[3]11 FORMULAS'!$P$5),'[3]11 FORMULAS'!$Q$5,IF(J207='[3]11 FORMULAS'!$P$6,'[3]11 FORMULAS'!$Q$6,""))</f>
        <v/>
      </c>
      <c r="M207" s="371"/>
      <c r="N207" s="263" t="str">
        <f t="shared" si="22"/>
        <v/>
      </c>
      <c r="O207" s="374"/>
      <c r="P207" s="374"/>
      <c r="Q207" s="374"/>
      <c r="R207" s="374"/>
      <c r="S207" s="263" t="str">
        <f t="shared" si="18"/>
        <v/>
      </c>
      <c r="T207" s="263">
        <f>IF(L207='[3]11 FORMULAS'!$Q$5,T206-(T206*S207),T206)</f>
        <v>0.39200000000000002</v>
      </c>
      <c r="U207" s="485">
        <f>IF(L207='[3]11 FORMULAS'!$Q$6,U206-(U206*S207),U206)</f>
        <v>0.8</v>
      </c>
      <c r="V207" s="681"/>
      <c r="W207" s="684"/>
    </row>
    <row r="208" spans="1:23" x14ac:dyDescent="0.25">
      <c r="A208" s="686"/>
      <c r="B208" s="686"/>
      <c r="C208" s="675"/>
      <c r="D208" s="678"/>
      <c r="E208" s="471">
        <v>4</v>
      </c>
      <c r="F208" s="484"/>
      <c r="G208" s="368"/>
      <c r="H208" s="368"/>
      <c r="I208" s="262" t="str">
        <f t="shared" si="19"/>
        <v xml:space="preserve">  </v>
      </c>
      <c r="J208" s="371"/>
      <c r="K208" s="263" t="str">
        <f>+IF(J208='[3]11 FORMULAS'!$E$4,'[3]11 FORMULAS'!$F$4,IF(J208='[3]11 FORMULAS'!$E$5,'[3]11 FORMULAS'!$F$5,IF(J208='[3]11 FORMULAS'!$E$6,'[3]11 FORMULAS'!$F$6,"")))</f>
        <v/>
      </c>
      <c r="L208" s="263" t="str">
        <f>+IF(OR(J208='[3]11 FORMULAS'!$P$4,J208='[3]11 FORMULAS'!$P$5),'[3]11 FORMULAS'!$Q$5,IF(J208='[3]11 FORMULAS'!$P$6,'[3]11 FORMULAS'!$Q$6,""))</f>
        <v/>
      </c>
      <c r="M208" s="371"/>
      <c r="N208" s="263" t="str">
        <f t="shared" si="22"/>
        <v/>
      </c>
      <c r="O208" s="374"/>
      <c r="P208" s="374"/>
      <c r="Q208" s="374"/>
      <c r="R208" s="374"/>
      <c r="S208" s="263" t="str">
        <f t="shared" si="18"/>
        <v/>
      </c>
      <c r="T208" s="263">
        <f>IF(L208='[3]11 FORMULAS'!$Q$5,T207-(T207*S208),T207)</f>
        <v>0.39200000000000002</v>
      </c>
      <c r="U208" s="485">
        <f>IF(L208='[3]11 FORMULAS'!$Q$6,U207-(U207*S208),U207)</f>
        <v>0.8</v>
      </c>
      <c r="V208" s="687"/>
      <c r="W208" s="688"/>
    </row>
    <row r="209" spans="1:23" x14ac:dyDescent="0.25">
      <c r="A209" s="686"/>
      <c r="B209" s="686"/>
      <c r="C209" s="675"/>
      <c r="D209" s="678"/>
      <c r="E209" s="471">
        <v>5</v>
      </c>
      <c r="F209" s="484"/>
      <c r="G209" s="368"/>
      <c r="H209" s="368"/>
      <c r="I209" s="262" t="str">
        <f t="shared" si="19"/>
        <v xml:space="preserve">  </v>
      </c>
      <c r="J209" s="371"/>
      <c r="K209" s="263" t="str">
        <f>+IF(J209='[3]11 FORMULAS'!$E$4,'[3]11 FORMULAS'!$F$4,IF(J209='[3]11 FORMULAS'!$E$5,'[3]11 FORMULAS'!$F$5,IF(J209='[3]11 FORMULAS'!$E$6,'[3]11 FORMULAS'!$F$6,"")))</f>
        <v/>
      </c>
      <c r="L209" s="263" t="str">
        <f>+IF(OR(J209='[3]11 FORMULAS'!$P$4,J209='[3]11 FORMULAS'!$P$5),'[3]11 FORMULAS'!$Q$5,IF(J209='[3]11 FORMULAS'!$P$6,'[3]11 FORMULAS'!$Q$6,""))</f>
        <v/>
      </c>
      <c r="M209" s="371"/>
      <c r="N209" s="263" t="str">
        <f t="shared" si="22"/>
        <v/>
      </c>
      <c r="O209" s="374"/>
      <c r="P209" s="374"/>
      <c r="Q209" s="374"/>
      <c r="R209" s="374"/>
      <c r="S209" s="263" t="str">
        <f t="shared" si="18"/>
        <v/>
      </c>
      <c r="T209" s="263">
        <f>IF(L209='[3]11 FORMULAS'!$Q$5,T208-(T208*S209),T208)</f>
        <v>0.39200000000000002</v>
      </c>
      <c r="U209" s="485">
        <f>IF(L209='[3]11 FORMULAS'!$Q$6,U208-(U208*S209),U208)</f>
        <v>0.8</v>
      </c>
      <c r="V209" s="687"/>
      <c r="W209" s="688"/>
    </row>
    <row r="210" spans="1:23" ht="15" thickBot="1" x14ac:dyDescent="0.3">
      <c r="A210" s="673"/>
      <c r="B210" s="673"/>
      <c r="C210" s="676"/>
      <c r="D210" s="679"/>
      <c r="E210" s="264">
        <v>6</v>
      </c>
      <c r="F210" s="486"/>
      <c r="G210" s="369"/>
      <c r="H210" s="369"/>
      <c r="I210" s="265" t="str">
        <f t="shared" si="19"/>
        <v xml:space="preserve">  </v>
      </c>
      <c r="J210" s="372"/>
      <c r="K210" s="266" t="str">
        <f>+IF(J210='[3]11 FORMULAS'!$E$4,'[3]11 FORMULAS'!$F$4,IF(J210='[3]11 FORMULAS'!$E$5,'[3]11 FORMULAS'!$F$5,IF(J210='[3]11 FORMULAS'!$E$6,'[3]11 FORMULAS'!$F$6,"")))</f>
        <v/>
      </c>
      <c r="L210" s="266" t="str">
        <f>+IF(OR(J210='[3]11 FORMULAS'!$P$4,J210='[3]11 FORMULAS'!$P$5),'[3]11 FORMULAS'!$Q$5,IF(J210='[3]11 FORMULAS'!$P$6,'[3]11 FORMULAS'!$Q$6,""))</f>
        <v/>
      </c>
      <c r="M210" s="372"/>
      <c r="N210" s="266" t="str">
        <f t="shared" si="22"/>
        <v/>
      </c>
      <c r="O210" s="375"/>
      <c r="P210" s="375"/>
      <c r="Q210" s="375"/>
      <c r="R210" s="375"/>
      <c r="S210" s="266" t="str">
        <f t="shared" si="18"/>
        <v/>
      </c>
      <c r="T210" s="266">
        <f>IF(L210='[3]11 FORMULAS'!$Q$5,T209-(T209*S210),T209)</f>
        <v>0.39200000000000002</v>
      </c>
      <c r="U210" s="487">
        <f>IF(L210='[3]11 FORMULAS'!$Q$6,U209-(U209*S210),U209)</f>
        <v>0.8</v>
      </c>
      <c r="V210" s="682"/>
      <c r="W210" s="685"/>
    </row>
    <row r="211" spans="1:23" ht="171" x14ac:dyDescent="0.25">
      <c r="A211" s="671" t="str">
        <f>'4 MAPA CALOR INHERENTE'!A41</f>
        <v>R1GI</v>
      </c>
      <c r="B211" s="671" t="str">
        <f>'4 MAPA CALOR INHERENTE'!B41</f>
        <v>Posibilidad de afectación reputacional por quejas de grupos de valor o hallazgos de entes de control  debido a la desactualización de la información en la bodega de datos
insumo para análisis estadísticos.</v>
      </c>
      <c r="C211" s="674" cm="1">
        <f t="array" ref="C211">IF(MOD(ROW()-7,6)=0, INDEX('3 PROBABIL E IMPACTO INHERENTE'!$E$7:$E$74, (ROW()-7)/6 + 1), "")</f>
        <v>0.4</v>
      </c>
      <c r="D211" s="677" cm="1">
        <f t="array" ref="D211">IF(MOD(ROW()-7,6)=0, INDEX('3 PROBABIL E IMPACTO INHERENTE'!$M$7:$M$74, (ROW()-7)/6 + 1), "")</f>
        <v>0.8</v>
      </c>
      <c r="E211" s="255">
        <v>1</v>
      </c>
      <c r="F211" s="482" t="s">
        <v>732</v>
      </c>
      <c r="G211" s="367" t="s">
        <v>614</v>
      </c>
      <c r="H211" s="367" t="s">
        <v>733</v>
      </c>
      <c r="I211" s="256" t="str">
        <f t="shared" si="19"/>
        <v>El responsable asignado por el jefe de la OAIEE verifica mensualmente que la información requerida y proveniente de entidades externas, se encuentre contenida en la bodega de datos, como evidencia de ejecución del control se cuenta con el 
reporte del indicador No GI-2. 
Para los casos en que se encuentren inconsistencias en la información, se realizara la solicitud nuevamente a la entidad fuente, por parte del responsable de validar la estructura de los archivos recibidos. Como soporte queda el formato Control Entrada y Salida de Requerimientos de Información F-GI-581</v>
      </c>
      <c r="J211" s="370" t="s">
        <v>69</v>
      </c>
      <c r="K211" s="257">
        <f>+IF(J211='[3]11 FORMULAS'!$E$4,'[3]11 FORMULAS'!$F$4,IF(J211='[3]11 FORMULAS'!$E$5,'[3]11 FORMULAS'!$F$5,IF(J211='[3]11 FORMULAS'!$E$6,'[3]11 FORMULAS'!$F$6,"")))</f>
        <v>0.15</v>
      </c>
      <c r="L211" s="257" t="str">
        <f>+IF(OR(J211='[3]11 FORMULAS'!$P$4,J211='[3]11 FORMULAS'!$P$5),'[3]11 FORMULAS'!$Q$5,IF(J211='[3]11 FORMULAS'!$P$6,'[3]11 FORMULAS'!$Q$6,""))</f>
        <v>Probabilidad</v>
      </c>
      <c r="M211" s="370" t="s">
        <v>54</v>
      </c>
      <c r="N211" s="257">
        <f t="shared" si="22"/>
        <v>0.15</v>
      </c>
      <c r="O211" s="373" t="s">
        <v>391</v>
      </c>
      <c r="P211" s="373" t="s">
        <v>397</v>
      </c>
      <c r="Q211" s="373" t="s">
        <v>760</v>
      </c>
      <c r="R211" s="373" t="s">
        <v>761</v>
      </c>
      <c r="S211" s="257">
        <f t="shared" si="18"/>
        <v>0.3</v>
      </c>
      <c r="T211" s="257">
        <f>IF(L211='[3]11 FORMULAS'!$Q$5,C211-(C211*S211),C211)</f>
        <v>0.28000000000000003</v>
      </c>
      <c r="U211" s="483">
        <f>IF(L211='[3]11 FORMULAS'!$Q$6,D211-(D211*S211),D211)</f>
        <v>0.8</v>
      </c>
      <c r="V211" s="680">
        <f t="shared" ref="V211" si="33">+IF(T216="","",T216)</f>
        <v>0.28000000000000003</v>
      </c>
      <c r="W211" s="683">
        <f t="shared" ref="W211" si="34">+IF(U216="","",U216)</f>
        <v>0.8</v>
      </c>
    </row>
    <row r="212" spans="1:23" x14ac:dyDescent="0.25">
      <c r="A212" s="672"/>
      <c r="B212" s="672"/>
      <c r="C212" s="675"/>
      <c r="D212" s="678"/>
      <c r="E212" s="261">
        <v>2</v>
      </c>
      <c r="F212" s="484"/>
      <c r="G212" s="368"/>
      <c r="H212" s="368"/>
      <c r="I212" s="262" t="str">
        <f t="shared" si="19"/>
        <v xml:space="preserve">  </v>
      </c>
      <c r="J212" s="371"/>
      <c r="K212" s="263" t="str">
        <f>+IF(J212='[3]11 FORMULAS'!$E$4,'[3]11 FORMULAS'!$F$4,IF(J212='[3]11 FORMULAS'!$E$5,'[3]11 FORMULAS'!$F$5,IF(J212='[3]11 FORMULAS'!$E$6,'[3]11 FORMULAS'!$F$6,"")))</f>
        <v/>
      </c>
      <c r="L212" s="263" t="str">
        <f>+IF(OR(J212='[3]11 FORMULAS'!$P$4,J212='[3]11 FORMULAS'!$P$5),'[3]11 FORMULAS'!$Q$5,IF(J212='[3]11 FORMULAS'!$P$6,'[3]11 FORMULAS'!$Q$6,""))</f>
        <v/>
      </c>
      <c r="M212" s="371"/>
      <c r="N212" s="263" t="str">
        <f t="shared" si="22"/>
        <v/>
      </c>
      <c r="O212" s="374"/>
      <c r="P212" s="374"/>
      <c r="Q212" s="374"/>
      <c r="R212" s="374"/>
      <c r="S212" s="263" t="str">
        <f t="shared" si="18"/>
        <v/>
      </c>
      <c r="T212" s="263">
        <f>IF(L212='[3]11 FORMULAS'!$Q$5,T211-(T211*S212),T211)</f>
        <v>0.28000000000000003</v>
      </c>
      <c r="U212" s="485">
        <f>IF(L212='[3]11 FORMULAS'!$Q$6,U211-(U211*S212),U211)</f>
        <v>0.8</v>
      </c>
      <c r="V212" s="681"/>
      <c r="W212" s="684"/>
    </row>
    <row r="213" spans="1:23" ht="14.25" customHeight="1" x14ac:dyDescent="0.25">
      <c r="A213" s="672"/>
      <c r="B213" s="672"/>
      <c r="C213" s="675"/>
      <c r="D213" s="678"/>
      <c r="E213" s="261">
        <v>3</v>
      </c>
      <c r="F213" s="484"/>
      <c r="G213" s="368"/>
      <c r="H213" s="368"/>
      <c r="I213" s="262" t="str">
        <f t="shared" si="19"/>
        <v xml:space="preserve">  </v>
      </c>
      <c r="J213" s="371"/>
      <c r="K213" s="263" t="str">
        <f>+IF(J213='[3]11 FORMULAS'!$E$4,'[3]11 FORMULAS'!$F$4,IF(J213='[3]11 FORMULAS'!$E$5,'[3]11 FORMULAS'!$F$5,IF(J213='[3]11 FORMULAS'!$E$6,'[3]11 FORMULAS'!$F$6,"")))</f>
        <v/>
      </c>
      <c r="L213" s="263" t="str">
        <f>+IF(OR(J213='[3]11 FORMULAS'!$P$4,J213='[3]11 FORMULAS'!$P$5),'[3]11 FORMULAS'!$Q$5,IF(J213='[3]11 FORMULAS'!$P$6,'[3]11 FORMULAS'!$Q$6,""))</f>
        <v/>
      </c>
      <c r="M213" s="371"/>
      <c r="N213" s="263" t="str">
        <f t="shared" si="22"/>
        <v/>
      </c>
      <c r="O213" s="374"/>
      <c r="P213" s="374"/>
      <c r="Q213" s="374"/>
      <c r="R213" s="374"/>
      <c r="S213" s="263" t="str">
        <f t="shared" si="18"/>
        <v/>
      </c>
      <c r="T213" s="263">
        <f>IF(L213='[3]11 FORMULAS'!$Q$5,T212-(T212*S213),T212)</f>
        <v>0.28000000000000003</v>
      </c>
      <c r="U213" s="485">
        <f>IF(L213='[3]11 FORMULAS'!$Q$6,U212-(U212*S213),U212)</f>
        <v>0.8</v>
      </c>
      <c r="V213" s="681"/>
      <c r="W213" s="684"/>
    </row>
    <row r="214" spans="1:23" ht="14.25" customHeight="1" x14ac:dyDescent="0.25">
      <c r="A214" s="686"/>
      <c r="B214" s="686"/>
      <c r="C214" s="675"/>
      <c r="D214" s="678"/>
      <c r="E214" s="471">
        <v>4</v>
      </c>
      <c r="F214" s="484"/>
      <c r="G214" s="368"/>
      <c r="H214" s="368"/>
      <c r="I214" s="262" t="str">
        <f t="shared" si="19"/>
        <v xml:space="preserve">  </v>
      </c>
      <c r="J214" s="371"/>
      <c r="K214" s="263" t="str">
        <f>+IF(J214='[3]11 FORMULAS'!$E$4,'[3]11 FORMULAS'!$F$4,IF(J214='[3]11 FORMULAS'!$E$5,'[3]11 FORMULAS'!$F$5,IF(J214='[3]11 FORMULAS'!$E$6,'[3]11 FORMULAS'!$F$6,"")))</f>
        <v/>
      </c>
      <c r="L214" s="263" t="str">
        <f>+IF(OR(J214='[3]11 FORMULAS'!$P$4,J214='[3]11 FORMULAS'!$P$5),'[3]11 FORMULAS'!$Q$5,IF(J214='[3]11 FORMULAS'!$P$6,'[3]11 FORMULAS'!$Q$6,""))</f>
        <v/>
      </c>
      <c r="M214" s="371"/>
      <c r="N214" s="263" t="str">
        <f t="shared" si="22"/>
        <v/>
      </c>
      <c r="O214" s="374"/>
      <c r="P214" s="374"/>
      <c r="Q214" s="374"/>
      <c r="R214" s="374"/>
      <c r="S214" s="263" t="str">
        <f t="shared" si="18"/>
        <v/>
      </c>
      <c r="T214" s="263">
        <f>IF(L214='[3]11 FORMULAS'!$Q$5,T213-(T213*S214),T213)</f>
        <v>0.28000000000000003</v>
      </c>
      <c r="U214" s="485">
        <f>IF(L214='[3]11 FORMULAS'!$Q$6,U213-(U213*S214),U213)</f>
        <v>0.8</v>
      </c>
      <c r="V214" s="687"/>
      <c r="W214" s="688"/>
    </row>
    <row r="215" spans="1:23" ht="14.25" customHeight="1" x14ac:dyDescent="0.25">
      <c r="A215" s="686"/>
      <c r="B215" s="686"/>
      <c r="C215" s="675"/>
      <c r="D215" s="678"/>
      <c r="E215" s="471">
        <v>5</v>
      </c>
      <c r="F215" s="484"/>
      <c r="G215" s="368"/>
      <c r="H215" s="368"/>
      <c r="I215" s="262" t="str">
        <f t="shared" si="19"/>
        <v xml:space="preserve">  </v>
      </c>
      <c r="J215" s="371"/>
      <c r="K215" s="263" t="str">
        <f>+IF(J215='[3]11 FORMULAS'!$E$4,'[3]11 FORMULAS'!$F$4,IF(J215='[3]11 FORMULAS'!$E$5,'[3]11 FORMULAS'!$F$5,IF(J215='[3]11 FORMULAS'!$E$6,'[3]11 FORMULAS'!$F$6,"")))</f>
        <v/>
      </c>
      <c r="L215" s="263" t="str">
        <f>+IF(OR(J215='[3]11 FORMULAS'!$P$4,J215='[3]11 FORMULAS'!$P$5),'[3]11 FORMULAS'!$Q$5,IF(J215='[3]11 FORMULAS'!$P$6,'[3]11 FORMULAS'!$Q$6,""))</f>
        <v/>
      </c>
      <c r="M215" s="371"/>
      <c r="N215" s="263" t="str">
        <f t="shared" si="22"/>
        <v/>
      </c>
      <c r="O215" s="374"/>
      <c r="P215" s="374"/>
      <c r="Q215" s="374"/>
      <c r="R215" s="374"/>
      <c r="S215" s="263" t="str">
        <f t="shared" si="18"/>
        <v/>
      </c>
      <c r="T215" s="263">
        <f>IF(L215='[3]11 FORMULAS'!$Q$5,T214-(T214*S215),T214)</f>
        <v>0.28000000000000003</v>
      </c>
      <c r="U215" s="485">
        <f>IF(L215='[3]11 FORMULAS'!$Q$6,U214-(U214*S215),U214)</f>
        <v>0.8</v>
      </c>
      <c r="V215" s="687"/>
      <c r="W215" s="688"/>
    </row>
    <row r="216" spans="1:23" ht="15" thickBot="1" x14ac:dyDescent="0.3">
      <c r="A216" s="673"/>
      <c r="B216" s="673"/>
      <c r="C216" s="676"/>
      <c r="D216" s="679"/>
      <c r="E216" s="264">
        <v>6</v>
      </c>
      <c r="F216" s="486"/>
      <c r="G216" s="369"/>
      <c r="H216" s="369"/>
      <c r="I216" s="265" t="str">
        <f t="shared" si="19"/>
        <v xml:space="preserve">  </v>
      </c>
      <c r="J216" s="372"/>
      <c r="K216" s="266" t="str">
        <f>+IF(J216='[3]11 FORMULAS'!$E$4,'[3]11 FORMULAS'!$F$4,IF(J216='[3]11 FORMULAS'!$E$5,'[3]11 FORMULAS'!$F$5,IF(J216='[3]11 FORMULAS'!$E$6,'[3]11 FORMULAS'!$F$6,"")))</f>
        <v/>
      </c>
      <c r="L216" s="266" t="str">
        <f>+IF(OR(J216='[3]11 FORMULAS'!$P$4,J216='[3]11 FORMULAS'!$P$5),'[3]11 FORMULAS'!$Q$5,IF(J216='[3]11 FORMULAS'!$P$6,'[3]11 FORMULAS'!$Q$6,""))</f>
        <v/>
      </c>
      <c r="M216" s="372"/>
      <c r="N216" s="266" t="str">
        <f t="shared" si="22"/>
        <v/>
      </c>
      <c r="O216" s="375"/>
      <c r="P216" s="375"/>
      <c r="Q216" s="375"/>
      <c r="R216" s="375"/>
      <c r="S216" s="266" t="str">
        <f t="shared" si="18"/>
        <v/>
      </c>
      <c r="T216" s="266">
        <f>IF(L216='[3]11 FORMULAS'!$Q$5,T215-(T215*S216),T215)</f>
        <v>0.28000000000000003</v>
      </c>
      <c r="U216" s="487">
        <f>IF(L216='[3]11 FORMULAS'!$Q$6,U215-(U215*S216),U215)</f>
        <v>0.8</v>
      </c>
      <c r="V216" s="682"/>
      <c r="W216" s="685"/>
    </row>
    <row r="217" spans="1:23" ht="199.5" x14ac:dyDescent="0.25">
      <c r="A217" s="671" t="str">
        <f>'4 MAPA CALOR INHERENTE'!A42</f>
        <v>R1SM</v>
      </c>
      <c r="B217" s="671" t="str">
        <f>'4 MAPA CALOR INHERENTE'!B42</f>
        <v>Posibilidad de afectación reputacional por hallazgos a la entidad por parte de entes de control debido al incumplimiento de y/o inoportuna emision de los informes de ley contemplados en el Plan Anual de Auditoría</v>
      </c>
      <c r="C217" s="674" cm="1">
        <f t="array" ref="C217">IF(MOD(ROW()-7,6)=0, INDEX('3 PROBABIL E IMPACTO INHERENTE'!$E$7:$E$74, (ROW()-7)/6 + 1), "")</f>
        <v>0.6</v>
      </c>
      <c r="D217" s="677" cm="1">
        <f t="array" ref="D217">IF(MOD(ROW()-7,6)=0, INDEX('3 PROBABIL E IMPACTO INHERENTE'!$M$7:$M$74, (ROW()-7)/6 + 1), "")</f>
        <v>0.8</v>
      </c>
      <c r="E217" s="255">
        <v>1</v>
      </c>
      <c r="F217" s="482" t="s">
        <v>734</v>
      </c>
      <c r="G217" s="367" t="s">
        <v>614</v>
      </c>
      <c r="H217" s="367" t="s">
        <v>735</v>
      </c>
      <c r="I217" s="256" t="str">
        <f t="shared" si="19"/>
        <v>El Jefe de la Oficina de Control Interno  verifica a travez de reuniones mensuales, la ejecución de los informes de ley establecidos en el Plan Anual de Auditoría, solicitando solicitando a cada profesional informar las posibles limitantes que puedan afectar los tiempos establecidos para la entrega a la Jefatura de dicho informe. Lo anterior se registra en el Acta de reunión.
De identificarse limitantes, se solicitará la reprogramación de la fecha de entrega a la jefatura del informe de ley asignado. Lo anterior, será aprobado por la Jefatura, siempre y cuando no sobre pase la fecha de emisión establecida por la normatividad vigente, y se registrará en acta de reunión.</v>
      </c>
      <c r="J217" s="370" t="s">
        <v>56</v>
      </c>
      <c r="K217" s="257">
        <f>+IF(J217='[3]11 FORMULAS'!$E$4,'[3]11 FORMULAS'!$F$4,IF(J217='[3]11 FORMULAS'!$E$5,'[3]11 FORMULAS'!$F$5,IF(J217='[3]11 FORMULAS'!$E$6,'[3]11 FORMULAS'!$F$6,"")))</f>
        <v>0.25</v>
      </c>
      <c r="L217" s="257" t="str">
        <f>+IF(OR(J217='[3]11 FORMULAS'!$P$4,J217='[3]11 FORMULAS'!$P$5),'[3]11 FORMULAS'!$Q$5,IF(J217='[3]11 FORMULAS'!$P$6,'[3]11 FORMULAS'!$Q$6,""))</f>
        <v>Probabilidad</v>
      </c>
      <c r="M217" s="370" t="s">
        <v>54</v>
      </c>
      <c r="N217" s="257">
        <f t="shared" si="22"/>
        <v>0.15</v>
      </c>
      <c r="O217" s="373" t="s">
        <v>391</v>
      </c>
      <c r="P217" s="373" t="s">
        <v>397</v>
      </c>
      <c r="Q217" s="373" t="s">
        <v>760</v>
      </c>
      <c r="R217" s="373" t="s">
        <v>761</v>
      </c>
      <c r="S217" s="257">
        <f t="shared" ref="S217:S280" si="35">+IFERROR(K217+N217,"")</f>
        <v>0.4</v>
      </c>
      <c r="T217" s="257">
        <f>IF(L217='[3]11 FORMULAS'!$Q$5,C217-(C217*S217),C217)</f>
        <v>0.36</v>
      </c>
      <c r="U217" s="483">
        <f>IF(L217='[3]11 FORMULAS'!$Q$6,D217-(D217*S217),D217)</f>
        <v>0.8</v>
      </c>
      <c r="V217" s="680">
        <f t="shared" ref="V217" si="36">+IF(T222="","",T222)</f>
        <v>0.216</v>
      </c>
      <c r="W217" s="683">
        <f t="shared" ref="W217" si="37">+IF(U222="","",U222)</f>
        <v>0.8</v>
      </c>
    </row>
    <row r="218" spans="1:23" ht="171" x14ac:dyDescent="0.25">
      <c r="A218" s="672"/>
      <c r="B218" s="672"/>
      <c r="C218" s="675"/>
      <c r="D218" s="678"/>
      <c r="E218" s="261">
        <v>2</v>
      </c>
      <c r="F218" s="484" t="s">
        <v>734</v>
      </c>
      <c r="G218" s="368" t="s">
        <v>614</v>
      </c>
      <c r="H218" s="368" t="s">
        <v>736</v>
      </c>
      <c r="I218" s="262" t="str">
        <f t="shared" si="19"/>
        <v>El Jefe de la Oficina de Control Interno  verifica cada vez que se requiera,  por medio de reuniones de seguimiento con los profesionales asignados, el estado de avance del informe de ley respecto de las fechas de entrega del informe a la jefatura. Lo que se registra en el acta de reunión.
De presentarse limitantes se establecerán las acciones pertinentes, garantizando que la la fecha de entrega del informe a la jefatura no sea menor a los 2 días hábiles al término que corresponda. Como evidencia se suscribirá el acta de reunión.</v>
      </c>
      <c r="J218" s="371" t="s">
        <v>56</v>
      </c>
      <c r="K218" s="263">
        <f>+IF(J218='[3]11 FORMULAS'!$E$4,'[3]11 FORMULAS'!$F$4,IF(J218='[3]11 FORMULAS'!$E$5,'[3]11 FORMULAS'!$F$5,IF(J218='[3]11 FORMULAS'!$E$6,'[3]11 FORMULAS'!$F$6,"")))</f>
        <v>0.25</v>
      </c>
      <c r="L218" s="263" t="str">
        <f>+IF(OR(J218='[3]11 FORMULAS'!$P$4,J218='[3]11 FORMULAS'!$P$5),'[3]11 FORMULAS'!$Q$5,IF(J218='[3]11 FORMULAS'!$P$6,'[3]11 FORMULAS'!$Q$6,""))</f>
        <v>Probabilidad</v>
      </c>
      <c r="M218" s="371" t="s">
        <v>54</v>
      </c>
      <c r="N218" s="263">
        <f t="shared" si="22"/>
        <v>0.15</v>
      </c>
      <c r="O218" s="374" t="s">
        <v>391</v>
      </c>
      <c r="P218" s="374" t="s">
        <v>394</v>
      </c>
      <c r="Q218" s="374" t="s">
        <v>760</v>
      </c>
      <c r="R218" s="374" t="s">
        <v>761</v>
      </c>
      <c r="S218" s="263">
        <f t="shared" si="35"/>
        <v>0.4</v>
      </c>
      <c r="T218" s="263">
        <f>IF(L218='[3]11 FORMULAS'!$Q$5,T217-(T217*S218),T217)</f>
        <v>0.216</v>
      </c>
      <c r="U218" s="485">
        <f>IF(L218='[3]11 FORMULAS'!$Q$6,U217-(U217*S218),U217)</f>
        <v>0.8</v>
      </c>
      <c r="V218" s="681"/>
      <c r="W218" s="684"/>
    </row>
    <row r="219" spans="1:23" x14ac:dyDescent="0.25">
      <c r="A219" s="672"/>
      <c r="B219" s="672"/>
      <c r="C219" s="675"/>
      <c r="D219" s="678"/>
      <c r="E219" s="261">
        <v>3</v>
      </c>
      <c r="F219" s="484"/>
      <c r="G219" s="368"/>
      <c r="H219" s="368"/>
      <c r="I219" s="262" t="str">
        <f t="shared" si="19"/>
        <v xml:space="preserve">  </v>
      </c>
      <c r="J219" s="371"/>
      <c r="K219" s="263" t="str">
        <f>+IF(J219='[3]11 FORMULAS'!$E$4,'[3]11 FORMULAS'!$F$4,IF(J219='[3]11 FORMULAS'!$E$5,'[3]11 FORMULAS'!$F$5,IF(J219='[3]11 FORMULAS'!$E$6,'[3]11 FORMULAS'!$F$6,"")))</f>
        <v/>
      </c>
      <c r="L219" s="263" t="str">
        <f>+IF(OR(J219='[3]11 FORMULAS'!$P$4,J219='[3]11 FORMULAS'!$P$5),'[3]11 FORMULAS'!$Q$5,IF(J219='[3]11 FORMULAS'!$P$6,'[3]11 FORMULAS'!$Q$6,""))</f>
        <v/>
      </c>
      <c r="M219" s="371"/>
      <c r="N219" s="263" t="str">
        <f t="shared" si="22"/>
        <v/>
      </c>
      <c r="O219" s="374"/>
      <c r="P219" s="374"/>
      <c r="Q219" s="374"/>
      <c r="R219" s="374"/>
      <c r="S219" s="263" t="str">
        <f t="shared" si="35"/>
        <v/>
      </c>
      <c r="T219" s="263">
        <f>IF(L219='[3]11 FORMULAS'!$Q$5,T218-(T218*S219),T218)</f>
        <v>0.216</v>
      </c>
      <c r="U219" s="485">
        <f>IF(L219='[3]11 FORMULAS'!$Q$6,U218-(U218*S219),U218)</f>
        <v>0.8</v>
      </c>
      <c r="V219" s="681"/>
      <c r="W219" s="684"/>
    </row>
    <row r="220" spans="1:23" x14ac:dyDescent="0.25">
      <c r="A220" s="686"/>
      <c r="B220" s="686"/>
      <c r="C220" s="675"/>
      <c r="D220" s="678"/>
      <c r="E220" s="471">
        <v>4</v>
      </c>
      <c r="F220" s="484"/>
      <c r="G220" s="368"/>
      <c r="H220" s="368"/>
      <c r="I220" s="262" t="str">
        <f t="shared" ref="I220:I283" si="38">+CONCATENATE(F220," ",G220," ",H220)</f>
        <v xml:space="preserve">  </v>
      </c>
      <c r="J220" s="371"/>
      <c r="K220" s="263" t="str">
        <f>+IF(J220='[3]11 FORMULAS'!$E$4,'[3]11 FORMULAS'!$F$4,IF(J220='[3]11 FORMULAS'!$E$5,'[3]11 FORMULAS'!$F$5,IF(J220='[3]11 FORMULAS'!$E$6,'[3]11 FORMULAS'!$F$6,"")))</f>
        <v/>
      </c>
      <c r="L220" s="263" t="str">
        <f>+IF(OR(J220='[3]11 FORMULAS'!$P$4,J220='[3]11 FORMULAS'!$P$5),'[3]11 FORMULAS'!$Q$5,IF(J220='[3]11 FORMULAS'!$P$6,'[3]11 FORMULAS'!$Q$6,""))</f>
        <v/>
      </c>
      <c r="M220" s="371"/>
      <c r="N220" s="263" t="str">
        <f t="shared" si="22"/>
        <v/>
      </c>
      <c r="O220" s="374"/>
      <c r="P220" s="374"/>
      <c r="Q220" s="374"/>
      <c r="R220" s="374"/>
      <c r="S220" s="263" t="str">
        <f t="shared" si="35"/>
        <v/>
      </c>
      <c r="T220" s="263">
        <f>IF(L220='[3]11 FORMULAS'!$Q$5,T219-(T219*S220),T219)</f>
        <v>0.216</v>
      </c>
      <c r="U220" s="485">
        <f>IF(L220='[3]11 FORMULAS'!$Q$6,U219-(U219*S220),U219)</f>
        <v>0.8</v>
      </c>
      <c r="V220" s="687"/>
      <c r="W220" s="688"/>
    </row>
    <row r="221" spans="1:23" x14ac:dyDescent="0.25">
      <c r="A221" s="686"/>
      <c r="B221" s="686"/>
      <c r="C221" s="675"/>
      <c r="D221" s="678"/>
      <c r="E221" s="471">
        <v>5</v>
      </c>
      <c r="F221" s="484"/>
      <c r="G221" s="368"/>
      <c r="H221" s="368"/>
      <c r="I221" s="262" t="str">
        <f t="shared" si="38"/>
        <v xml:space="preserve">  </v>
      </c>
      <c r="J221" s="371"/>
      <c r="K221" s="263" t="str">
        <f>+IF(J221='[3]11 FORMULAS'!$E$4,'[3]11 FORMULAS'!$F$4,IF(J221='[3]11 FORMULAS'!$E$5,'[3]11 FORMULAS'!$F$5,IF(J221='[3]11 FORMULAS'!$E$6,'[3]11 FORMULAS'!$F$6,"")))</f>
        <v/>
      </c>
      <c r="L221" s="263" t="str">
        <f>+IF(OR(J221='[3]11 FORMULAS'!$P$4,J221='[3]11 FORMULAS'!$P$5),'[3]11 FORMULAS'!$Q$5,IF(J221='[3]11 FORMULAS'!$P$6,'[3]11 FORMULAS'!$Q$6,""))</f>
        <v/>
      </c>
      <c r="M221" s="371"/>
      <c r="N221" s="263" t="str">
        <f t="shared" si="22"/>
        <v/>
      </c>
      <c r="O221" s="374"/>
      <c r="P221" s="374"/>
      <c r="Q221" s="374"/>
      <c r="R221" s="374"/>
      <c r="S221" s="263" t="str">
        <f t="shared" si="35"/>
        <v/>
      </c>
      <c r="T221" s="263">
        <f>IF(L221='[3]11 FORMULAS'!$Q$5,T220-(T220*S221),T220)</f>
        <v>0.216</v>
      </c>
      <c r="U221" s="485">
        <f>IF(L221='[3]11 FORMULAS'!$Q$6,U220-(U220*S221),U220)</f>
        <v>0.8</v>
      </c>
      <c r="V221" s="687"/>
      <c r="W221" s="688"/>
    </row>
    <row r="222" spans="1:23" ht="15" thickBot="1" x14ac:dyDescent="0.3">
      <c r="A222" s="673"/>
      <c r="B222" s="673"/>
      <c r="C222" s="676"/>
      <c r="D222" s="679"/>
      <c r="E222" s="264">
        <v>6</v>
      </c>
      <c r="F222" s="486"/>
      <c r="G222" s="369"/>
      <c r="H222" s="369"/>
      <c r="I222" s="265" t="str">
        <f t="shared" si="38"/>
        <v xml:space="preserve">  </v>
      </c>
      <c r="J222" s="372"/>
      <c r="K222" s="266" t="str">
        <f>+IF(J222='[3]11 FORMULAS'!$E$4,'[3]11 FORMULAS'!$F$4,IF(J222='[3]11 FORMULAS'!$E$5,'[3]11 FORMULAS'!$F$5,IF(J222='[3]11 FORMULAS'!$E$6,'[3]11 FORMULAS'!$F$6,"")))</f>
        <v/>
      </c>
      <c r="L222" s="266" t="str">
        <f>+IF(OR(J222='[3]11 FORMULAS'!$P$4,J222='[3]11 FORMULAS'!$P$5),'[3]11 FORMULAS'!$Q$5,IF(J222='[3]11 FORMULAS'!$P$6,'[3]11 FORMULAS'!$Q$6,""))</f>
        <v/>
      </c>
      <c r="M222" s="372"/>
      <c r="N222" s="266" t="str">
        <f t="shared" si="22"/>
        <v/>
      </c>
      <c r="O222" s="375"/>
      <c r="P222" s="375"/>
      <c r="Q222" s="375"/>
      <c r="R222" s="375"/>
      <c r="S222" s="266" t="str">
        <f t="shared" si="35"/>
        <v/>
      </c>
      <c r="T222" s="266">
        <f>IF(L222='[3]11 FORMULAS'!$Q$5,T221-(T221*S222),T221)</f>
        <v>0.216</v>
      </c>
      <c r="U222" s="487">
        <f>IF(L222='[3]11 FORMULAS'!$Q$6,U221-(U221*S222),U221)</f>
        <v>0.8</v>
      </c>
      <c r="V222" s="682"/>
      <c r="W222" s="685"/>
    </row>
    <row r="223" spans="1:23" ht="156.75" x14ac:dyDescent="0.25">
      <c r="A223" s="671" t="str">
        <f>'4 MAPA CALOR INHERENTE'!A43</f>
        <v>R2SM</v>
      </c>
      <c r="B223" s="671" t="str">
        <f>'4 MAPA CALOR INHERENTE'!B43</f>
        <v>Posibilidad de afectación reputacional por sanciones de entes de control o quejas de grupos de valor  debido a fallas en la planificación del ejercicio de auditoria por desconocimiento de normatividad aplicable.</v>
      </c>
      <c r="C223" s="674" cm="1">
        <f t="array" ref="C223">IF(MOD(ROW()-7,6)=0, INDEX('3 PROBABIL E IMPACTO INHERENTE'!$E$7:$E$74, (ROW()-7)/6 + 1), "")</f>
        <v>0.4</v>
      </c>
      <c r="D223" s="677" cm="1">
        <f t="array" ref="D223">IF(MOD(ROW()-7,6)=0, INDEX('3 PROBABIL E IMPACTO INHERENTE'!$M$7:$M$74, (ROW()-7)/6 + 1), "")</f>
        <v>0.8</v>
      </c>
      <c r="E223" s="255">
        <v>1</v>
      </c>
      <c r="F223" s="482" t="s">
        <v>737</v>
      </c>
      <c r="G223" s="367" t="s">
        <v>614</v>
      </c>
      <c r="H223" s="367" t="s">
        <v>738</v>
      </c>
      <c r="I223" s="256" t="str">
        <f t="shared" si="38"/>
        <v>El jefe de la Oficina de Control Interno  verifica cada vez que se requiera la inclusión de aspectos y criterios aplicables en el programa de auditoría interna, como evidencia de ejecución del control se cuenta con el formato F-SM-83 aprobado.
En caso de observaciones por parte de la Jefatura, se solicitarán, por medio de correo electrónico los ajustes a los que haya lugar, como evidencia de la desviación se cuenta con el correo electrónico de trazabilidad de ajustes requeridos y el formato F-SM-83 aprobado.</v>
      </c>
      <c r="J223" s="370" t="s">
        <v>56</v>
      </c>
      <c r="K223" s="257">
        <f>+IF(J223='[3]11 FORMULAS'!$E$4,'[3]11 FORMULAS'!$F$4,IF(J223='[3]11 FORMULAS'!$E$5,'[3]11 FORMULAS'!$F$5,IF(J223='[3]11 FORMULAS'!$E$6,'[3]11 FORMULAS'!$F$6,"")))</f>
        <v>0.25</v>
      </c>
      <c r="L223" s="257" t="str">
        <f>+IF(OR(J223='[3]11 FORMULAS'!$P$4,J223='[3]11 FORMULAS'!$P$5),'[3]11 FORMULAS'!$Q$5,IF(J223='[3]11 FORMULAS'!$P$6,'[3]11 FORMULAS'!$Q$6,""))</f>
        <v>Probabilidad</v>
      </c>
      <c r="M223" s="370" t="s">
        <v>54</v>
      </c>
      <c r="N223" s="257">
        <f t="shared" si="22"/>
        <v>0.15</v>
      </c>
      <c r="O223" s="373" t="s">
        <v>391</v>
      </c>
      <c r="P223" s="373" t="s">
        <v>394</v>
      </c>
      <c r="Q223" s="373" t="s">
        <v>760</v>
      </c>
      <c r="R223" s="373" t="s">
        <v>761</v>
      </c>
      <c r="S223" s="257">
        <f t="shared" si="35"/>
        <v>0.4</v>
      </c>
      <c r="T223" s="257">
        <f>IF(L223='[3]11 FORMULAS'!$Q$5,C223-(C223*S223),C223)</f>
        <v>0.24</v>
      </c>
      <c r="U223" s="483">
        <f>IF(L223='[3]11 FORMULAS'!$Q$6,D223-(D223*S223),D223)</f>
        <v>0.8</v>
      </c>
      <c r="V223" s="680">
        <f t="shared" ref="V223" si="39">+IF(T228="","",T228)</f>
        <v>0.11759999999999998</v>
      </c>
      <c r="W223" s="683">
        <f t="shared" ref="W223" si="40">+IF(U228="","",U228)</f>
        <v>0.8</v>
      </c>
    </row>
    <row r="224" spans="1:23" ht="171" x14ac:dyDescent="0.25">
      <c r="A224" s="672"/>
      <c r="B224" s="672"/>
      <c r="C224" s="675"/>
      <c r="D224" s="678"/>
      <c r="E224" s="261">
        <v>2</v>
      </c>
      <c r="F224" s="484" t="s">
        <v>737</v>
      </c>
      <c r="G224" s="368" t="s">
        <v>614</v>
      </c>
      <c r="H224" s="368" t="s">
        <v>739</v>
      </c>
      <c r="I224" s="262" t="str">
        <f t="shared" si="38"/>
        <v>El jefe de la Oficina de Control Interno  verifica mensualmente que las pruebas adelantadas y registradas en el formato F-SM-951 estén acorde con el objetivo de la auditoría y se esté ejecutando conforme la planificación del ejercicio auditor. Lo anterior, se documentará en el acta de reunión suscrita.
De identificarse aspectos y criterios que no se han evaluado en su totalidad, la jefatura solicitará se efectúen pruebas adicionales que permitan robustecer las verificaciones adelantadas, lo cual se documentará en el acta de reunión suscrita.</v>
      </c>
      <c r="J224" s="371" t="s">
        <v>69</v>
      </c>
      <c r="K224" s="263">
        <f>+IF(J224='[3]11 FORMULAS'!$E$4,'[3]11 FORMULAS'!$F$4,IF(J224='[3]11 FORMULAS'!$E$5,'[3]11 FORMULAS'!$F$5,IF(J224='[3]11 FORMULAS'!$E$6,'[3]11 FORMULAS'!$F$6,"")))</f>
        <v>0.15</v>
      </c>
      <c r="L224" s="263" t="str">
        <f>+IF(OR(J224='[3]11 FORMULAS'!$P$4,J224='[3]11 FORMULAS'!$P$5),'[3]11 FORMULAS'!$Q$5,IF(J224='[3]11 FORMULAS'!$P$6,'[3]11 FORMULAS'!$Q$6,""))</f>
        <v>Probabilidad</v>
      </c>
      <c r="M224" s="371" t="s">
        <v>54</v>
      </c>
      <c r="N224" s="263">
        <f t="shared" si="22"/>
        <v>0.15</v>
      </c>
      <c r="O224" s="374" t="s">
        <v>391</v>
      </c>
      <c r="P224" s="374" t="s">
        <v>397</v>
      </c>
      <c r="Q224" s="374" t="s">
        <v>760</v>
      </c>
      <c r="R224" s="374" t="s">
        <v>761</v>
      </c>
      <c r="S224" s="263">
        <f t="shared" si="35"/>
        <v>0.3</v>
      </c>
      <c r="T224" s="263">
        <f>IF(L224='[3]11 FORMULAS'!$Q$5,T223-(T223*S224),T223)</f>
        <v>0.16799999999999998</v>
      </c>
      <c r="U224" s="485">
        <f>IF(L224='[3]11 FORMULAS'!$Q$6,U223-(U223*S224),U223)</f>
        <v>0.8</v>
      </c>
      <c r="V224" s="681"/>
      <c r="W224" s="684"/>
    </row>
    <row r="225" spans="1:23" ht="156.75" x14ac:dyDescent="0.25">
      <c r="A225" s="672"/>
      <c r="B225" s="672"/>
      <c r="C225" s="675"/>
      <c r="D225" s="678"/>
      <c r="E225" s="261">
        <v>3</v>
      </c>
      <c r="F225" s="484" t="s">
        <v>737</v>
      </c>
      <c r="G225" s="368" t="s">
        <v>614</v>
      </c>
      <c r="H225" s="368" t="s">
        <v>740</v>
      </c>
      <c r="I225" s="262" t="str">
        <f t="shared" si="38"/>
        <v>El jefe de la Oficina de Control Interno  verifica cada vez que se requiera que el informe preliminar de auditoría interna cumpla con los requisitos mínimos, como evidencia de ejecución del control se cuenta con el correo electrónico de revisión y/o aprobación del informe preliminar de auditoría.
 En caso de identificar observaciones, se solicitarán mediante correo electrónico los ajustes al equipo auditor para que proceda a verificar, ajustar y remitir nuevamente para revisión.</v>
      </c>
      <c r="J225" s="371" t="s">
        <v>69</v>
      </c>
      <c r="K225" s="263">
        <f>+IF(J225='[3]11 FORMULAS'!$E$4,'[3]11 FORMULAS'!$F$4,IF(J225='[3]11 FORMULAS'!$E$5,'[3]11 FORMULAS'!$F$5,IF(J225='[3]11 FORMULAS'!$E$6,'[3]11 FORMULAS'!$F$6,"")))</f>
        <v>0.15</v>
      </c>
      <c r="L225" s="263" t="str">
        <f>+IF(OR(J225='[3]11 FORMULAS'!$P$4,J225='[3]11 FORMULAS'!$P$5),'[3]11 FORMULAS'!$Q$5,IF(J225='[3]11 FORMULAS'!$P$6,'[3]11 FORMULAS'!$Q$6,""))</f>
        <v>Probabilidad</v>
      </c>
      <c r="M225" s="371" t="s">
        <v>54</v>
      </c>
      <c r="N225" s="263">
        <f t="shared" si="22"/>
        <v>0.15</v>
      </c>
      <c r="O225" s="374" t="s">
        <v>391</v>
      </c>
      <c r="P225" s="374" t="s">
        <v>394</v>
      </c>
      <c r="Q225" s="374" t="s">
        <v>760</v>
      </c>
      <c r="R225" s="374" t="s">
        <v>761</v>
      </c>
      <c r="S225" s="263">
        <f t="shared" si="35"/>
        <v>0.3</v>
      </c>
      <c r="T225" s="263">
        <f>IF(L225='[3]11 FORMULAS'!$Q$5,T224-(T224*S225),T224)</f>
        <v>0.11759999999999998</v>
      </c>
      <c r="U225" s="485">
        <f>IF(L225='[3]11 FORMULAS'!$Q$6,U224-(U224*S225),U224)</f>
        <v>0.8</v>
      </c>
      <c r="V225" s="681"/>
      <c r="W225" s="684"/>
    </row>
    <row r="226" spans="1:23" x14ac:dyDescent="0.25">
      <c r="A226" s="686"/>
      <c r="B226" s="686"/>
      <c r="C226" s="675"/>
      <c r="D226" s="678"/>
      <c r="E226" s="471">
        <v>4</v>
      </c>
      <c r="F226" s="484"/>
      <c r="G226" s="368"/>
      <c r="H226" s="368"/>
      <c r="I226" s="262" t="str">
        <f t="shared" si="38"/>
        <v xml:space="preserve">  </v>
      </c>
      <c r="J226" s="371"/>
      <c r="K226" s="263" t="str">
        <f>+IF(J226='[3]11 FORMULAS'!$E$4,'[3]11 FORMULAS'!$F$4,IF(J226='[3]11 FORMULAS'!$E$5,'[3]11 FORMULAS'!$F$5,IF(J226='[3]11 FORMULAS'!$E$6,'[3]11 FORMULAS'!$F$6,"")))</f>
        <v/>
      </c>
      <c r="L226" s="263" t="str">
        <f>+IF(OR(J226='[3]11 FORMULAS'!$P$4,J226='[3]11 FORMULAS'!$P$5),'[3]11 FORMULAS'!$Q$5,IF(J226='[3]11 FORMULAS'!$P$6,'[3]11 FORMULAS'!$Q$6,""))</f>
        <v/>
      </c>
      <c r="M226" s="371"/>
      <c r="N226" s="263" t="str">
        <f t="shared" si="22"/>
        <v/>
      </c>
      <c r="O226" s="374"/>
      <c r="P226" s="374"/>
      <c r="Q226" s="374"/>
      <c r="R226" s="374"/>
      <c r="S226" s="263" t="str">
        <f t="shared" si="35"/>
        <v/>
      </c>
      <c r="T226" s="263">
        <f>IF(L226='[3]11 FORMULAS'!$Q$5,T225-(T225*S226),T225)</f>
        <v>0.11759999999999998</v>
      </c>
      <c r="U226" s="485">
        <f>IF(L226='[3]11 FORMULAS'!$Q$6,U225-(U225*S226),U225)</f>
        <v>0.8</v>
      </c>
      <c r="V226" s="687"/>
      <c r="W226" s="688"/>
    </row>
    <row r="227" spans="1:23" x14ac:dyDescent="0.25">
      <c r="A227" s="686"/>
      <c r="B227" s="686"/>
      <c r="C227" s="675"/>
      <c r="D227" s="678"/>
      <c r="E227" s="471">
        <v>5</v>
      </c>
      <c r="F227" s="484"/>
      <c r="G227" s="368"/>
      <c r="H227" s="368"/>
      <c r="I227" s="262" t="str">
        <f t="shared" si="38"/>
        <v xml:space="preserve">  </v>
      </c>
      <c r="J227" s="371"/>
      <c r="K227" s="263" t="str">
        <f>+IF(J227='[3]11 FORMULAS'!$E$4,'[3]11 FORMULAS'!$F$4,IF(J227='[3]11 FORMULAS'!$E$5,'[3]11 FORMULAS'!$F$5,IF(J227='[3]11 FORMULAS'!$E$6,'[3]11 FORMULAS'!$F$6,"")))</f>
        <v/>
      </c>
      <c r="L227" s="263" t="str">
        <f>+IF(OR(J227='[3]11 FORMULAS'!$P$4,J227='[3]11 FORMULAS'!$P$5),'[3]11 FORMULAS'!$Q$5,IF(J227='[3]11 FORMULAS'!$P$6,'[3]11 FORMULAS'!$Q$6,""))</f>
        <v/>
      </c>
      <c r="M227" s="371"/>
      <c r="N227" s="263" t="str">
        <f t="shared" si="22"/>
        <v/>
      </c>
      <c r="O227" s="374"/>
      <c r="P227" s="374"/>
      <c r="Q227" s="374"/>
      <c r="R227" s="374"/>
      <c r="S227" s="263" t="str">
        <f t="shared" si="35"/>
        <v/>
      </c>
      <c r="T227" s="263">
        <f>IF(L227='[3]11 FORMULAS'!$Q$5,T226-(T226*S227),T226)</f>
        <v>0.11759999999999998</v>
      </c>
      <c r="U227" s="485">
        <f>IF(L227='[3]11 FORMULAS'!$Q$6,U226-(U226*S227),U226)</f>
        <v>0.8</v>
      </c>
      <c r="V227" s="687"/>
      <c r="W227" s="688"/>
    </row>
    <row r="228" spans="1:23" ht="15" thickBot="1" x14ac:dyDescent="0.3">
      <c r="A228" s="673"/>
      <c r="B228" s="673"/>
      <c r="C228" s="676"/>
      <c r="D228" s="679"/>
      <c r="E228" s="264">
        <v>6</v>
      </c>
      <c r="F228" s="486"/>
      <c r="G228" s="369"/>
      <c r="H228" s="369"/>
      <c r="I228" s="265" t="str">
        <f t="shared" si="38"/>
        <v xml:space="preserve">  </v>
      </c>
      <c r="J228" s="372"/>
      <c r="K228" s="266" t="str">
        <f>+IF(J228='[3]11 FORMULAS'!$E$4,'[3]11 FORMULAS'!$F$4,IF(J228='[3]11 FORMULAS'!$E$5,'[3]11 FORMULAS'!$F$5,IF(J228='[3]11 FORMULAS'!$E$6,'[3]11 FORMULAS'!$F$6,"")))</f>
        <v/>
      </c>
      <c r="L228" s="266" t="str">
        <f>+IF(OR(J228='[3]11 FORMULAS'!$P$4,J228='[3]11 FORMULAS'!$P$5),'[3]11 FORMULAS'!$Q$5,IF(J228='[3]11 FORMULAS'!$P$6,'[3]11 FORMULAS'!$Q$6,""))</f>
        <v/>
      </c>
      <c r="M228" s="372"/>
      <c r="N228" s="266" t="str">
        <f t="shared" si="22"/>
        <v/>
      </c>
      <c r="O228" s="375"/>
      <c r="P228" s="375"/>
      <c r="Q228" s="375"/>
      <c r="R228" s="375"/>
      <c r="S228" s="266" t="str">
        <f t="shared" si="35"/>
        <v/>
      </c>
      <c r="T228" s="266">
        <f>IF(L228='[3]11 FORMULAS'!$Q$5,T227-(T227*S228),T227)</f>
        <v>0.11759999999999998</v>
      </c>
      <c r="U228" s="487">
        <f>IF(L228='[3]11 FORMULAS'!$Q$6,U227-(U227*S228),U227)</f>
        <v>0.8</v>
      </c>
      <c r="V228" s="682"/>
      <c r="W228" s="685"/>
    </row>
    <row r="229" spans="1:23" ht="185.25" x14ac:dyDescent="0.25">
      <c r="A229" s="671" t="str">
        <f>'4 MAPA CALOR INHERENTE'!A44</f>
        <v>R1GH</v>
      </c>
      <c r="B229" s="671" t="str">
        <f>'4 MAPA CALOR INHERENTE'!B44</f>
        <v>Posibilidad de afectación reputacional y económica por sanciones y/o multas de entes de control y/o demandas debido al ingreso tardío, incompleto o con errores de las novedades administrativas al aplicativo de nómina.</v>
      </c>
      <c r="C229" s="674" cm="1">
        <f t="array" ref="C229">IF(MOD(ROW()-7,6)=0, INDEX('3 PROBABIL E IMPACTO INHERENTE'!$E$7:$E$74, (ROW()-7)/6 + 1), "")</f>
        <v>1</v>
      </c>
      <c r="D229" s="677" cm="1">
        <f t="array" ref="D229">IF(MOD(ROW()-7,6)=0, INDEX('3 PROBABIL E IMPACTO INHERENTE'!$M$7:$M$74, (ROW()-7)/6 + 1), "")</f>
        <v>0.8</v>
      </c>
      <c r="E229" s="255">
        <v>1</v>
      </c>
      <c r="F229" s="482" t="s">
        <v>741</v>
      </c>
      <c r="G229" s="367" t="s">
        <v>742</v>
      </c>
      <c r="H229" s="367" t="s">
        <v>743</v>
      </c>
      <c r="I229" s="256" t="str">
        <f t="shared" si="38"/>
        <v>Los profesionales de la Dirección de Gestión Humana asignados   verifican  mensualmente previo al cierre de novedades de nómina la incorporación oportuna, completa y coherente de las novedades administrativas en el aplicativo de nomina. Como evidencia de ejecución del control, se documenta con el acta de reunión de prenomina y el control de validación de novedades F-GH-1065.
En caso de identificarse debilidades en la incorporación de novedades en el aplicativo de nómina, se realiza solicitud de ajuste al profesional asignado; de lo cual queda como evidencia un correo electrónico o memorando.</v>
      </c>
      <c r="J229" s="370" t="s">
        <v>56</v>
      </c>
      <c r="K229" s="257">
        <f>+IF(J229='[3]11 FORMULAS'!$E$4,'[3]11 FORMULAS'!$F$4,IF(J229='[3]11 FORMULAS'!$E$5,'[3]11 FORMULAS'!$F$5,IF(J229='[3]11 FORMULAS'!$E$6,'[3]11 FORMULAS'!$F$6,"")))</f>
        <v>0.25</v>
      </c>
      <c r="L229" s="257" t="str">
        <f>+IF(OR(J229='[3]11 FORMULAS'!$P$4,J229='[3]11 FORMULAS'!$P$5),'[3]11 FORMULAS'!$Q$5,IF(J229='[3]11 FORMULAS'!$P$6,'[3]11 FORMULAS'!$Q$6,""))</f>
        <v>Probabilidad</v>
      </c>
      <c r="M229" s="370" t="s">
        <v>54</v>
      </c>
      <c r="N229" s="257">
        <f t="shared" si="22"/>
        <v>0.15</v>
      </c>
      <c r="O229" s="373" t="s">
        <v>391</v>
      </c>
      <c r="P229" s="373" t="s">
        <v>397</v>
      </c>
      <c r="Q229" s="373" t="s">
        <v>760</v>
      </c>
      <c r="R229" s="373" t="s">
        <v>761</v>
      </c>
      <c r="S229" s="257">
        <f t="shared" si="35"/>
        <v>0.4</v>
      </c>
      <c r="T229" s="257">
        <f>IF(L229='[3]11 FORMULAS'!$Q$5,C229-(C229*S229),C229)</f>
        <v>0.6</v>
      </c>
      <c r="U229" s="483">
        <f>IF(L229='[3]11 FORMULAS'!$Q$6,D229-(D229*S229),D229)</f>
        <v>0.8</v>
      </c>
      <c r="V229" s="680">
        <f t="shared" ref="V229" si="41">+IF(T234="","",T234)</f>
        <v>0.6</v>
      </c>
      <c r="W229" s="683">
        <f t="shared" ref="W229" si="42">+IF(U234="","",U234)</f>
        <v>0.60000000000000009</v>
      </c>
    </row>
    <row r="230" spans="1:23" ht="185.25" x14ac:dyDescent="0.25">
      <c r="A230" s="672"/>
      <c r="B230" s="672"/>
      <c r="C230" s="675"/>
      <c r="D230" s="678"/>
      <c r="E230" s="261">
        <v>2</v>
      </c>
      <c r="F230" s="484" t="s">
        <v>741</v>
      </c>
      <c r="G230" s="368" t="s">
        <v>742</v>
      </c>
      <c r="H230" s="368" t="s">
        <v>744</v>
      </c>
      <c r="I230" s="262" t="str">
        <f t="shared" si="38"/>
        <v xml:space="preserve">Los profesionales de la Dirección de Gestión Humana asignados   verifican  mensualmente si se recibieron solicitudes o reclamaciones por liquidación de nomina y generará los ajustes necesarios para incorporar la novedad en la siguiente liquidación de nómina, como evidencia de ejecución del control, se registra el formato F-GH-1065 con la aclaracion en la columna observaciones.
En caso de no identificarse errores posteriores al cierre o liquidación de nómina, se realizará el reporte de ejecución del control dando claridad sobre la no activacion del control correctivo para el periodo reportado </v>
      </c>
      <c r="J230" s="371" t="s">
        <v>390</v>
      </c>
      <c r="K230" s="263">
        <f>+IF(J230='[3]11 FORMULAS'!$E$4,'[3]11 FORMULAS'!$F$4,IF(J230='[3]11 FORMULAS'!$E$5,'[3]11 FORMULAS'!$F$5,IF(J230='[3]11 FORMULAS'!$E$6,'[3]11 FORMULAS'!$F$6,"")))</f>
        <v>0.1</v>
      </c>
      <c r="L230" s="263" t="str">
        <f>+IF(OR(J230='[3]11 FORMULAS'!$P$4,J230='[3]11 FORMULAS'!$P$5),'[3]11 FORMULAS'!$Q$5,IF(J230='[3]11 FORMULAS'!$P$6,'[3]11 FORMULAS'!$Q$6,""))</f>
        <v>Impacto</v>
      </c>
      <c r="M230" s="371" t="s">
        <v>54</v>
      </c>
      <c r="N230" s="263">
        <f t="shared" si="22"/>
        <v>0.15</v>
      </c>
      <c r="O230" s="374" t="s">
        <v>391</v>
      </c>
      <c r="P230" s="374" t="s">
        <v>397</v>
      </c>
      <c r="Q230" s="374" t="s">
        <v>760</v>
      </c>
      <c r="R230" s="374" t="s">
        <v>761</v>
      </c>
      <c r="S230" s="263">
        <f t="shared" si="35"/>
        <v>0.25</v>
      </c>
      <c r="T230" s="263">
        <f>IF(L230='[3]11 FORMULAS'!$Q$5,T229-(T229*S230),T229)</f>
        <v>0.6</v>
      </c>
      <c r="U230" s="485">
        <f>IF(L230='[3]11 FORMULAS'!$Q$6,U229-(U229*S230),U229)</f>
        <v>0.60000000000000009</v>
      </c>
      <c r="V230" s="681"/>
      <c r="W230" s="684"/>
    </row>
    <row r="231" spans="1:23" ht="14.25" customHeight="1" x14ac:dyDescent="0.25">
      <c r="A231" s="672"/>
      <c r="B231" s="672"/>
      <c r="C231" s="675"/>
      <c r="D231" s="678"/>
      <c r="E231" s="261">
        <v>3</v>
      </c>
      <c r="F231" s="484"/>
      <c r="G231" s="368"/>
      <c r="H231" s="368"/>
      <c r="I231" s="262" t="str">
        <f t="shared" si="38"/>
        <v xml:space="preserve">  </v>
      </c>
      <c r="J231" s="371"/>
      <c r="K231" s="263" t="str">
        <f>+IF(J231='[3]11 FORMULAS'!$E$4,'[3]11 FORMULAS'!$F$4,IF(J231='[3]11 FORMULAS'!$E$5,'[3]11 FORMULAS'!$F$5,IF(J231='[3]11 FORMULAS'!$E$6,'[3]11 FORMULAS'!$F$6,"")))</f>
        <v/>
      </c>
      <c r="L231" s="263" t="str">
        <f>+IF(OR(J231='[3]11 FORMULAS'!$P$4,J231='[3]11 FORMULAS'!$P$5),'[3]11 FORMULAS'!$Q$5,IF(J231='[3]11 FORMULAS'!$P$6,'[3]11 FORMULAS'!$Q$6,""))</f>
        <v/>
      </c>
      <c r="M231" s="371"/>
      <c r="N231" s="263" t="str">
        <f t="shared" ref="N231:N294" si="43">IF(M231="Manual",15%,IF(M231="Automático",25%,""))</f>
        <v/>
      </c>
      <c r="O231" s="374"/>
      <c r="P231" s="374"/>
      <c r="Q231" s="374"/>
      <c r="R231" s="374"/>
      <c r="S231" s="263" t="str">
        <f t="shared" si="35"/>
        <v/>
      </c>
      <c r="T231" s="263">
        <f>IF(L231='[3]11 FORMULAS'!$Q$5,T230-(T230*S231),T230)</f>
        <v>0.6</v>
      </c>
      <c r="U231" s="485">
        <f>IF(L231='[3]11 FORMULAS'!$Q$6,U230-(U230*S231),U230)</f>
        <v>0.60000000000000009</v>
      </c>
      <c r="V231" s="681"/>
      <c r="W231" s="684"/>
    </row>
    <row r="232" spans="1:23" ht="14.25" customHeight="1" x14ac:dyDescent="0.25">
      <c r="A232" s="686"/>
      <c r="B232" s="686"/>
      <c r="C232" s="675"/>
      <c r="D232" s="678"/>
      <c r="E232" s="471">
        <v>4</v>
      </c>
      <c r="F232" s="484"/>
      <c r="G232" s="368"/>
      <c r="H232" s="368"/>
      <c r="I232" s="262" t="str">
        <f t="shared" si="38"/>
        <v xml:space="preserve">  </v>
      </c>
      <c r="J232" s="371"/>
      <c r="K232" s="263" t="str">
        <f>+IF(J232='[3]11 FORMULAS'!$E$4,'[3]11 FORMULAS'!$F$4,IF(J232='[3]11 FORMULAS'!$E$5,'[3]11 FORMULAS'!$F$5,IF(J232='[3]11 FORMULAS'!$E$6,'[3]11 FORMULAS'!$F$6,"")))</f>
        <v/>
      </c>
      <c r="L232" s="263" t="str">
        <f>+IF(OR(J232='[3]11 FORMULAS'!$P$4,J232='[3]11 FORMULAS'!$P$5),'[3]11 FORMULAS'!$Q$5,IF(J232='[3]11 FORMULAS'!$P$6,'[3]11 FORMULAS'!$Q$6,""))</f>
        <v/>
      </c>
      <c r="M232" s="371"/>
      <c r="N232" s="263" t="str">
        <f t="shared" si="43"/>
        <v/>
      </c>
      <c r="O232" s="374"/>
      <c r="P232" s="374"/>
      <c r="Q232" s="374"/>
      <c r="R232" s="374"/>
      <c r="S232" s="263" t="str">
        <f t="shared" si="35"/>
        <v/>
      </c>
      <c r="T232" s="263">
        <f>IF(L232='[3]11 FORMULAS'!$Q$5,T231-(T231*S232),T231)</f>
        <v>0.6</v>
      </c>
      <c r="U232" s="485">
        <f>IF(L232='[3]11 FORMULAS'!$Q$6,U231-(U231*S232),U231)</f>
        <v>0.60000000000000009</v>
      </c>
      <c r="V232" s="687"/>
      <c r="W232" s="688"/>
    </row>
    <row r="233" spans="1:23" ht="14.25" customHeight="1" x14ac:dyDescent="0.25">
      <c r="A233" s="686"/>
      <c r="B233" s="686"/>
      <c r="C233" s="675"/>
      <c r="D233" s="678"/>
      <c r="E233" s="471">
        <v>5</v>
      </c>
      <c r="F233" s="484"/>
      <c r="G233" s="368"/>
      <c r="H233" s="368"/>
      <c r="I233" s="262" t="str">
        <f t="shared" si="38"/>
        <v xml:space="preserve">  </v>
      </c>
      <c r="J233" s="371"/>
      <c r="K233" s="263" t="str">
        <f>+IF(J233='[3]11 FORMULAS'!$E$4,'[3]11 FORMULAS'!$F$4,IF(J233='[3]11 FORMULAS'!$E$5,'[3]11 FORMULAS'!$F$5,IF(J233='[3]11 FORMULAS'!$E$6,'[3]11 FORMULAS'!$F$6,"")))</f>
        <v/>
      </c>
      <c r="L233" s="263" t="str">
        <f>+IF(OR(J233='[3]11 FORMULAS'!$P$4,J233='[3]11 FORMULAS'!$P$5),'[3]11 FORMULAS'!$Q$5,IF(J233='[3]11 FORMULAS'!$P$6,'[3]11 FORMULAS'!$Q$6,""))</f>
        <v/>
      </c>
      <c r="M233" s="371"/>
      <c r="N233" s="263" t="str">
        <f t="shared" si="43"/>
        <v/>
      </c>
      <c r="O233" s="374"/>
      <c r="P233" s="374"/>
      <c r="Q233" s="374"/>
      <c r="R233" s="374"/>
      <c r="S233" s="263" t="str">
        <f t="shared" si="35"/>
        <v/>
      </c>
      <c r="T233" s="263">
        <f>IF(L233='[3]11 FORMULAS'!$Q$5,T232-(T232*S233),T232)</f>
        <v>0.6</v>
      </c>
      <c r="U233" s="485">
        <f>IF(L233='[3]11 FORMULAS'!$Q$6,U232-(U232*S233),U232)</f>
        <v>0.60000000000000009</v>
      </c>
      <c r="V233" s="687"/>
      <c r="W233" s="688"/>
    </row>
    <row r="234" spans="1:23" ht="15" thickBot="1" x14ac:dyDescent="0.3">
      <c r="A234" s="673"/>
      <c r="B234" s="673"/>
      <c r="C234" s="676"/>
      <c r="D234" s="679"/>
      <c r="E234" s="264">
        <v>6</v>
      </c>
      <c r="F234" s="486"/>
      <c r="G234" s="369"/>
      <c r="H234" s="369"/>
      <c r="I234" s="265" t="str">
        <f t="shared" si="38"/>
        <v xml:space="preserve">  </v>
      </c>
      <c r="J234" s="372"/>
      <c r="K234" s="266" t="str">
        <f>+IF(J234='[3]11 FORMULAS'!$E$4,'[3]11 FORMULAS'!$F$4,IF(J234='[3]11 FORMULAS'!$E$5,'[3]11 FORMULAS'!$F$5,IF(J234='[3]11 FORMULAS'!$E$6,'[3]11 FORMULAS'!$F$6,"")))</f>
        <v/>
      </c>
      <c r="L234" s="266" t="str">
        <f>+IF(OR(J234='[3]11 FORMULAS'!$P$4,J234='[3]11 FORMULAS'!$P$5),'[3]11 FORMULAS'!$Q$5,IF(J234='[3]11 FORMULAS'!$P$6,'[3]11 FORMULAS'!$Q$6,""))</f>
        <v/>
      </c>
      <c r="M234" s="372"/>
      <c r="N234" s="266" t="str">
        <f t="shared" si="43"/>
        <v/>
      </c>
      <c r="O234" s="375"/>
      <c r="P234" s="375"/>
      <c r="Q234" s="375"/>
      <c r="R234" s="375"/>
      <c r="S234" s="266" t="str">
        <f t="shared" si="35"/>
        <v/>
      </c>
      <c r="T234" s="266">
        <f>IF(L234='[3]11 FORMULAS'!$Q$5,T233-(T233*S234),T233)</f>
        <v>0.6</v>
      </c>
      <c r="U234" s="487">
        <f>IF(L234='[3]11 FORMULAS'!$Q$6,U233-(U233*S234),U233)</f>
        <v>0.60000000000000009</v>
      </c>
      <c r="V234" s="682"/>
      <c r="W234" s="685"/>
    </row>
    <row r="235" spans="1:23" ht="228" x14ac:dyDescent="0.25">
      <c r="A235" s="671" t="str">
        <f>'4 MAPA CALOR INHERENTE'!A45</f>
        <v>R2GH</v>
      </c>
      <c r="B235" s="671" t="str">
        <f>'4 MAPA CALOR INHERENTE'!B45</f>
        <v>Posibilidad de afectación reputacional y económica por sanciones y/o multas de entes de control y/o demandas debido a fallas en el seguimiento a la ejecución de las actividades programadas en Plan de Trabajo de SGSST</v>
      </c>
      <c r="C235" s="674" cm="1">
        <f t="array" ref="C235">IF(MOD(ROW()-7,6)=0, INDEX('3 PROBABIL E IMPACTO INHERENTE'!$E$7:$E$74, (ROW()-7)/6 + 1), "")</f>
        <v>0.6</v>
      </c>
      <c r="D235" s="677" cm="1">
        <f t="array" ref="D235">IF(MOD(ROW()-7,6)=0, INDEX('3 PROBABIL E IMPACTO INHERENTE'!$M$7:$M$74, (ROW()-7)/6 + 1), "")</f>
        <v>0.8</v>
      </c>
      <c r="E235" s="255">
        <v>1</v>
      </c>
      <c r="F235" s="482" t="s">
        <v>745</v>
      </c>
      <c r="G235" s="367" t="s">
        <v>614</v>
      </c>
      <c r="H235" s="367" t="s">
        <v>746</v>
      </c>
      <c r="I235" s="256" t="str">
        <f t="shared" si="38"/>
        <v>El profesional designado como responsable del Sistema de Gestión de Seguridad y Salud en el Trabajo  verifica   trimestralmente el cumplimiento de la ejecución del Plan de Trabajo Anual de SG-SST.
Como evidencia de la ejecución del control, queda el “cronograma plan de trabajo de SG-SST” con sus respectivos soportes y correos de seguimiento por parte de la profesional responsable del SGSST.
En caso de evidenciar incumplimiento en la ejecución de las actividades se realizará la respectiva justificación y se realizará la reprogramación o cancelación, lo anterior previa aprobación por parte de la directora de Gestión Humana; como evidencia se carga el “cronograma plan de trabajo de SG-SST” con la justificación de la reprogramación de actividades y correo de aprobación remitido por la Dirección.</v>
      </c>
      <c r="J235" s="370" t="s">
        <v>56</v>
      </c>
      <c r="K235" s="257">
        <f>+IF(J235='[3]11 FORMULAS'!$E$4,'[3]11 FORMULAS'!$F$4,IF(J235='[3]11 FORMULAS'!$E$5,'[3]11 FORMULAS'!$F$5,IF(J235='[3]11 FORMULAS'!$E$6,'[3]11 FORMULAS'!$F$6,"")))</f>
        <v>0.25</v>
      </c>
      <c r="L235" s="257" t="str">
        <f>+IF(OR(J235='[3]11 FORMULAS'!$P$4,J235='[3]11 FORMULAS'!$P$5),'[3]11 FORMULAS'!$Q$5,IF(J235='[3]11 FORMULAS'!$P$6,'[3]11 FORMULAS'!$Q$6,""))</f>
        <v>Probabilidad</v>
      </c>
      <c r="M235" s="370" t="s">
        <v>54</v>
      </c>
      <c r="N235" s="257">
        <f t="shared" si="43"/>
        <v>0.15</v>
      </c>
      <c r="O235" s="373" t="s">
        <v>391</v>
      </c>
      <c r="P235" s="373" t="s">
        <v>399</v>
      </c>
      <c r="Q235" s="373" t="s">
        <v>760</v>
      </c>
      <c r="R235" s="373" t="s">
        <v>761</v>
      </c>
      <c r="S235" s="257">
        <f t="shared" si="35"/>
        <v>0.4</v>
      </c>
      <c r="T235" s="257">
        <f>IF(L235='[3]11 FORMULAS'!$Q$5,C235-(C235*S235),C235)</f>
        <v>0.36</v>
      </c>
      <c r="U235" s="483">
        <f>IF(L235='[3]11 FORMULAS'!$Q$6,D235-(D235*S235),D235)</f>
        <v>0.8</v>
      </c>
      <c r="V235" s="680">
        <f t="shared" ref="V235" si="44">+IF(T240="","",T240)</f>
        <v>0.36</v>
      </c>
      <c r="W235" s="683">
        <f t="shared" ref="W235" si="45">+IF(U240="","",U240)</f>
        <v>0.8</v>
      </c>
    </row>
    <row r="236" spans="1:23" x14ac:dyDescent="0.25">
      <c r="A236" s="672"/>
      <c r="B236" s="672"/>
      <c r="C236" s="675"/>
      <c r="D236" s="678"/>
      <c r="E236" s="261">
        <v>2</v>
      </c>
      <c r="F236" s="484"/>
      <c r="G236" s="368"/>
      <c r="H236" s="368"/>
      <c r="I236" s="262" t="str">
        <f t="shared" si="38"/>
        <v xml:space="preserve">  </v>
      </c>
      <c r="J236" s="371"/>
      <c r="K236" s="263" t="str">
        <f>+IF(J236='[3]11 FORMULAS'!$E$4,'[3]11 FORMULAS'!$F$4,IF(J236='[3]11 FORMULAS'!$E$5,'[3]11 FORMULAS'!$F$5,IF(J236='[3]11 FORMULAS'!$E$6,'[3]11 FORMULAS'!$F$6,"")))</f>
        <v/>
      </c>
      <c r="L236" s="263" t="str">
        <f>+IF(OR(J236='[3]11 FORMULAS'!$P$4,J236='[3]11 FORMULAS'!$P$5),'[3]11 FORMULAS'!$Q$5,IF(J236='[3]11 FORMULAS'!$P$6,'[3]11 FORMULAS'!$Q$6,""))</f>
        <v/>
      </c>
      <c r="M236" s="371"/>
      <c r="N236" s="263" t="str">
        <f t="shared" si="43"/>
        <v/>
      </c>
      <c r="O236" s="374"/>
      <c r="P236" s="374"/>
      <c r="Q236" s="374"/>
      <c r="R236" s="374"/>
      <c r="S236" s="263" t="str">
        <f t="shared" si="35"/>
        <v/>
      </c>
      <c r="T236" s="263">
        <f>IF(L236='[3]11 FORMULAS'!$Q$5,T235-(T235*S236),T235)</f>
        <v>0.36</v>
      </c>
      <c r="U236" s="485">
        <f>IF(L236='[3]11 FORMULAS'!$Q$6,U235-(U235*S236),U235)</f>
        <v>0.8</v>
      </c>
      <c r="V236" s="681"/>
      <c r="W236" s="684"/>
    </row>
    <row r="237" spans="1:23" x14ac:dyDescent="0.25">
      <c r="A237" s="672"/>
      <c r="B237" s="672"/>
      <c r="C237" s="675"/>
      <c r="D237" s="678"/>
      <c r="E237" s="261">
        <v>3</v>
      </c>
      <c r="F237" s="484"/>
      <c r="G237" s="368"/>
      <c r="H237" s="368"/>
      <c r="I237" s="262" t="str">
        <f t="shared" si="38"/>
        <v xml:space="preserve">  </v>
      </c>
      <c r="J237" s="371"/>
      <c r="K237" s="263" t="str">
        <f>+IF(J237='[3]11 FORMULAS'!$E$4,'[3]11 FORMULAS'!$F$4,IF(J237='[3]11 FORMULAS'!$E$5,'[3]11 FORMULAS'!$F$5,IF(J237='[3]11 FORMULAS'!$E$6,'[3]11 FORMULAS'!$F$6,"")))</f>
        <v/>
      </c>
      <c r="L237" s="263" t="str">
        <f>+IF(OR(J237='[3]11 FORMULAS'!$P$4,J237='[3]11 FORMULAS'!$P$5),'[3]11 FORMULAS'!$Q$5,IF(J237='[3]11 FORMULAS'!$P$6,'[3]11 FORMULAS'!$Q$6,""))</f>
        <v/>
      </c>
      <c r="M237" s="371"/>
      <c r="N237" s="263" t="str">
        <f t="shared" si="43"/>
        <v/>
      </c>
      <c r="O237" s="374"/>
      <c r="P237" s="374"/>
      <c r="Q237" s="374"/>
      <c r="R237" s="374"/>
      <c r="S237" s="263" t="str">
        <f t="shared" si="35"/>
        <v/>
      </c>
      <c r="T237" s="263">
        <f>IF(L237='[3]11 FORMULAS'!$Q$5,T236-(T236*S237),T236)</f>
        <v>0.36</v>
      </c>
      <c r="U237" s="485">
        <f>IF(L237='[3]11 FORMULAS'!$Q$6,U236-(U236*S237),U236)</f>
        <v>0.8</v>
      </c>
      <c r="V237" s="681"/>
      <c r="W237" s="684"/>
    </row>
    <row r="238" spans="1:23" x14ac:dyDescent="0.25">
      <c r="A238" s="686"/>
      <c r="B238" s="686"/>
      <c r="C238" s="675"/>
      <c r="D238" s="678"/>
      <c r="E238" s="471">
        <v>4</v>
      </c>
      <c r="F238" s="484"/>
      <c r="G238" s="368"/>
      <c r="H238" s="368"/>
      <c r="I238" s="262" t="str">
        <f t="shared" si="38"/>
        <v xml:space="preserve">  </v>
      </c>
      <c r="J238" s="371"/>
      <c r="K238" s="263" t="str">
        <f>+IF(J238='[3]11 FORMULAS'!$E$4,'[3]11 FORMULAS'!$F$4,IF(J238='[3]11 FORMULAS'!$E$5,'[3]11 FORMULAS'!$F$5,IF(J238='[3]11 FORMULAS'!$E$6,'[3]11 FORMULAS'!$F$6,"")))</f>
        <v/>
      </c>
      <c r="L238" s="263" t="str">
        <f>+IF(OR(J238='[3]11 FORMULAS'!$P$4,J238='[3]11 FORMULAS'!$P$5),'[3]11 FORMULAS'!$Q$5,IF(J238='[3]11 FORMULAS'!$P$6,'[3]11 FORMULAS'!$Q$6,""))</f>
        <v/>
      </c>
      <c r="M238" s="371"/>
      <c r="N238" s="263" t="str">
        <f t="shared" si="43"/>
        <v/>
      </c>
      <c r="O238" s="374"/>
      <c r="P238" s="374"/>
      <c r="Q238" s="374"/>
      <c r="R238" s="374"/>
      <c r="S238" s="263" t="str">
        <f t="shared" si="35"/>
        <v/>
      </c>
      <c r="T238" s="263">
        <f>IF(L238='[3]11 FORMULAS'!$Q$5,T237-(T237*S238),T237)</f>
        <v>0.36</v>
      </c>
      <c r="U238" s="485">
        <f>IF(L238='[3]11 FORMULAS'!$Q$6,U237-(U237*S238),U237)</f>
        <v>0.8</v>
      </c>
      <c r="V238" s="687"/>
      <c r="W238" s="688"/>
    </row>
    <row r="239" spans="1:23" x14ac:dyDescent="0.25">
      <c r="A239" s="686"/>
      <c r="B239" s="686"/>
      <c r="C239" s="675"/>
      <c r="D239" s="678"/>
      <c r="E239" s="471">
        <v>5</v>
      </c>
      <c r="F239" s="484"/>
      <c r="G239" s="368"/>
      <c r="H239" s="368"/>
      <c r="I239" s="262" t="str">
        <f t="shared" si="38"/>
        <v xml:space="preserve">  </v>
      </c>
      <c r="J239" s="371"/>
      <c r="K239" s="263" t="str">
        <f>+IF(J239='[3]11 FORMULAS'!$E$4,'[3]11 FORMULAS'!$F$4,IF(J239='[3]11 FORMULAS'!$E$5,'[3]11 FORMULAS'!$F$5,IF(J239='[3]11 FORMULAS'!$E$6,'[3]11 FORMULAS'!$F$6,"")))</f>
        <v/>
      </c>
      <c r="L239" s="263" t="str">
        <f>+IF(OR(J239='[3]11 FORMULAS'!$P$4,J239='[3]11 FORMULAS'!$P$5),'[3]11 FORMULAS'!$Q$5,IF(J239='[3]11 FORMULAS'!$P$6,'[3]11 FORMULAS'!$Q$6,""))</f>
        <v/>
      </c>
      <c r="M239" s="371"/>
      <c r="N239" s="263" t="str">
        <f t="shared" si="43"/>
        <v/>
      </c>
      <c r="O239" s="374"/>
      <c r="P239" s="374"/>
      <c r="Q239" s="374"/>
      <c r="R239" s="374"/>
      <c r="S239" s="263" t="str">
        <f t="shared" si="35"/>
        <v/>
      </c>
      <c r="T239" s="263">
        <f>IF(L239='[3]11 FORMULAS'!$Q$5,T238-(T238*S239),T238)</f>
        <v>0.36</v>
      </c>
      <c r="U239" s="485">
        <f>IF(L239='[3]11 FORMULAS'!$Q$6,U238-(U238*S239),U238)</f>
        <v>0.8</v>
      </c>
      <c r="V239" s="687"/>
      <c r="W239" s="688"/>
    </row>
    <row r="240" spans="1:23" ht="15" thickBot="1" x14ac:dyDescent="0.3">
      <c r="A240" s="673"/>
      <c r="B240" s="673"/>
      <c r="C240" s="676"/>
      <c r="D240" s="679"/>
      <c r="E240" s="264">
        <v>6</v>
      </c>
      <c r="F240" s="486"/>
      <c r="G240" s="369"/>
      <c r="H240" s="369"/>
      <c r="I240" s="265" t="str">
        <f t="shared" si="38"/>
        <v xml:space="preserve">  </v>
      </c>
      <c r="J240" s="372"/>
      <c r="K240" s="266" t="str">
        <f>+IF(J240='[3]11 FORMULAS'!$E$4,'[3]11 FORMULAS'!$F$4,IF(J240='[3]11 FORMULAS'!$E$5,'[3]11 FORMULAS'!$F$5,IF(J240='[3]11 FORMULAS'!$E$6,'[3]11 FORMULAS'!$F$6,"")))</f>
        <v/>
      </c>
      <c r="L240" s="266" t="str">
        <f>+IF(OR(J240='[3]11 FORMULAS'!$P$4,J240='[3]11 FORMULAS'!$P$5),'[3]11 FORMULAS'!$Q$5,IF(J240='[3]11 FORMULAS'!$P$6,'[3]11 FORMULAS'!$Q$6,""))</f>
        <v/>
      </c>
      <c r="M240" s="372"/>
      <c r="N240" s="266" t="str">
        <f t="shared" si="43"/>
        <v/>
      </c>
      <c r="O240" s="375"/>
      <c r="P240" s="375"/>
      <c r="Q240" s="375"/>
      <c r="R240" s="375"/>
      <c r="S240" s="266" t="str">
        <f t="shared" si="35"/>
        <v/>
      </c>
      <c r="T240" s="266">
        <f>IF(L240='[3]11 FORMULAS'!$Q$5,T239-(T239*S240),T239)</f>
        <v>0.36</v>
      </c>
      <c r="U240" s="487">
        <f>IF(L240='[3]11 FORMULAS'!$Q$6,U239-(U239*S240),U239)</f>
        <v>0.8</v>
      </c>
      <c r="V240" s="682"/>
      <c r="W240" s="685"/>
    </row>
    <row r="241" spans="1:23" ht="213.75" x14ac:dyDescent="0.25">
      <c r="A241" s="671" t="str">
        <f>'4 MAPA CALOR INHERENTE'!A46</f>
        <v>R3GH</v>
      </c>
      <c r="B241" s="671" t="str">
        <f>'4 MAPA CALOR INHERENTE'!B46</f>
        <v>Posibilidad de afectación reputacional por sanciones de entes de control debido al incumplimiento en la ejecución del Plan Estratégico del Talento Humano</v>
      </c>
      <c r="C241" s="674" cm="1">
        <f t="array" ref="C241">IF(MOD(ROW()-7,6)=0, INDEX('3 PROBABIL E IMPACTO INHERENTE'!$E$7:$E$74, (ROW()-7)/6 + 1), "")</f>
        <v>0.6</v>
      </c>
      <c r="D241" s="677" cm="1">
        <f t="array" ref="D241">IF(MOD(ROW()-7,6)=0, INDEX('3 PROBABIL E IMPACTO INHERENTE'!$M$7:$M$74, (ROW()-7)/6 + 1), "")</f>
        <v>0.6</v>
      </c>
      <c r="E241" s="255">
        <v>1</v>
      </c>
      <c r="F241" s="482" t="s">
        <v>747</v>
      </c>
      <c r="G241" s="367" t="s">
        <v>614</v>
      </c>
      <c r="H241" s="367" t="s">
        <v>748</v>
      </c>
      <c r="I241" s="256" t="str">
        <f t="shared" si="38"/>
        <v>El profesional asignado de la Dirección de Gestión Humana  verifica  trimestralmente la ejecución del plan estratégico de talento humano haciendo uso de la "Matriz de Seguimiento al Programa Talento Humano en una Organización Saludable y POA - F-GH-850 - establecida para tal fin, como evidencia de ejecución del control se adjunta formato F-GH-850 diligenciado y el correo de reporte al director(a) de gestión humana.
En caso de evidenciar incumplimiento en la ejecución de las actividades programadas se realiza la reprogramación o modificación de la actividad, como evidencia queda el formato F-GH-850 "Matriz de Seguimiento al Programa Talento Humano en una Organización Saludable y POA" con la aclaracion de la actividad modificada (reprogramación y/o modificación).</v>
      </c>
      <c r="J241" s="370" t="s">
        <v>56</v>
      </c>
      <c r="K241" s="257">
        <f>+IF(J241='[3]11 FORMULAS'!$E$4,'[3]11 FORMULAS'!$F$4,IF(J241='[3]11 FORMULAS'!$E$5,'[3]11 FORMULAS'!$F$5,IF(J241='[3]11 FORMULAS'!$E$6,'[3]11 FORMULAS'!$F$6,"")))</f>
        <v>0.25</v>
      </c>
      <c r="L241" s="257" t="str">
        <f>+IF(OR(J241='[3]11 FORMULAS'!$P$4,J241='[3]11 FORMULAS'!$P$5),'[3]11 FORMULAS'!$Q$5,IF(J241='[3]11 FORMULAS'!$P$6,'[3]11 FORMULAS'!$Q$6,""))</f>
        <v>Probabilidad</v>
      </c>
      <c r="M241" s="370" t="s">
        <v>54</v>
      </c>
      <c r="N241" s="257">
        <f t="shared" si="43"/>
        <v>0.15</v>
      </c>
      <c r="O241" s="373" t="s">
        <v>391</v>
      </c>
      <c r="P241" s="373" t="s">
        <v>399</v>
      </c>
      <c r="Q241" s="373" t="s">
        <v>760</v>
      </c>
      <c r="R241" s="373" t="s">
        <v>761</v>
      </c>
      <c r="S241" s="257">
        <f t="shared" si="35"/>
        <v>0.4</v>
      </c>
      <c r="T241" s="257">
        <f>IF(L241='[3]11 FORMULAS'!$Q$5,C241-(C241*S241),C241)</f>
        <v>0.36</v>
      </c>
      <c r="U241" s="483">
        <f>IF(L241='[3]11 FORMULAS'!$Q$6,D241-(D241*S241),D241)</f>
        <v>0.6</v>
      </c>
      <c r="V241" s="680">
        <f t="shared" ref="V241" si="46">+IF(T246="","",T246)</f>
        <v>0.36</v>
      </c>
      <c r="W241" s="683">
        <f t="shared" ref="W241" si="47">+IF(U246="","",U246)</f>
        <v>0.6</v>
      </c>
    </row>
    <row r="242" spans="1:23" x14ac:dyDescent="0.25">
      <c r="A242" s="672"/>
      <c r="B242" s="672"/>
      <c r="C242" s="675"/>
      <c r="D242" s="678"/>
      <c r="E242" s="261">
        <v>2</v>
      </c>
      <c r="F242" s="484"/>
      <c r="G242" s="368"/>
      <c r="H242" s="368"/>
      <c r="I242" s="262" t="str">
        <f t="shared" si="38"/>
        <v xml:space="preserve">  </v>
      </c>
      <c r="J242" s="371"/>
      <c r="K242" s="263" t="str">
        <f>+IF(J242='[3]11 FORMULAS'!$E$4,'[3]11 FORMULAS'!$F$4,IF(J242='[3]11 FORMULAS'!$E$5,'[3]11 FORMULAS'!$F$5,IF(J242='[3]11 FORMULAS'!$E$6,'[3]11 FORMULAS'!$F$6,"")))</f>
        <v/>
      </c>
      <c r="L242" s="263" t="str">
        <f>+IF(OR(J242='[3]11 FORMULAS'!$P$4,J242='[3]11 FORMULAS'!$P$5),'[3]11 FORMULAS'!$Q$5,IF(J242='[3]11 FORMULAS'!$P$6,'[3]11 FORMULAS'!$Q$6,""))</f>
        <v/>
      </c>
      <c r="M242" s="371"/>
      <c r="N242" s="263" t="str">
        <f t="shared" si="43"/>
        <v/>
      </c>
      <c r="O242" s="374"/>
      <c r="P242" s="374"/>
      <c r="Q242" s="374"/>
      <c r="R242" s="374"/>
      <c r="S242" s="263" t="str">
        <f t="shared" si="35"/>
        <v/>
      </c>
      <c r="T242" s="263">
        <f>IF(L242='[3]11 FORMULAS'!$Q$5,T241-(T241*S242),T241)</f>
        <v>0.36</v>
      </c>
      <c r="U242" s="485">
        <f>IF(L242='[3]11 FORMULAS'!$Q$6,U241-(U241*S242),U241)</f>
        <v>0.6</v>
      </c>
      <c r="V242" s="681"/>
      <c r="W242" s="684"/>
    </row>
    <row r="243" spans="1:23" x14ac:dyDescent="0.25">
      <c r="A243" s="672"/>
      <c r="B243" s="672"/>
      <c r="C243" s="675"/>
      <c r="D243" s="678"/>
      <c r="E243" s="261">
        <v>3</v>
      </c>
      <c r="F243" s="484"/>
      <c r="G243" s="368"/>
      <c r="H243" s="368"/>
      <c r="I243" s="262" t="str">
        <f t="shared" si="38"/>
        <v xml:space="preserve">  </v>
      </c>
      <c r="J243" s="371"/>
      <c r="K243" s="263" t="str">
        <f>+IF(J243='[3]11 FORMULAS'!$E$4,'[3]11 FORMULAS'!$F$4,IF(J243='[3]11 FORMULAS'!$E$5,'[3]11 FORMULAS'!$F$5,IF(J243='[3]11 FORMULAS'!$E$6,'[3]11 FORMULAS'!$F$6,"")))</f>
        <v/>
      </c>
      <c r="L243" s="263" t="str">
        <f>+IF(OR(J243='[3]11 FORMULAS'!$P$4,J243='[3]11 FORMULAS'!$P$5),'[3]11 FORMULAS'!$Q$5,IF(J243='[3]11 FORMULAS'!$P$6,'[3]11 FORMULAS'!$Q$6,""))</f>
        <v/>
      </c>
      <c r="M243" s="371"/>
      <c r="N243" s="263" t="str">
        <f t="shared" si="43"/>
        <v/>
      </c>
      <c r="O243" s="374"/>
      <c r="P243" s="374"/>
      <c r="Q243" s="374"/>
      <c r="R243" s="374"/>
      <c r="S243" s="263" t="str">
        <f t="shared" si="35"/>
        <v/>
      </c>
      <c r="T243" s="263">
        <f>IF(L243='[3]11 FORMULAS'!$Q$5,T242-(T242*S243),T242)</f>
        <v>0.36</v>
      </c>
      <c r="U243" s="485">
        <f>IF(L243='[3]11 FORMULAS'!$Q$6,U242-(U242*S243),U242)</f>
        <v>0.6</v>
      </c>
      <c r="V243" s="681"/>
      <c r="W243" s="684"/>
    </row>
    <row r="244" spans="1:23" x14ac:dyDescent="0.25">
      <c r="A244" s="686"/>
      <c r="B244" s="686"/>
      <c r="C244" s="675"/>
      <c r="D244" s="678"/>
      <c r="E244" s="471">
        <v>4</v>
      </c>
      <c r="F244" s="484"/>
      <c r="G244" s="368"/>
      <c r="H244" s="368"/>
      <c r="I244" s="262" t="str">
        <f t="shared" si="38"/>
        <v xml:space="preserve">  </v>
      </c>
      <c r="J244" s="371"/>
      <c r="K244" s="263" t="str">
        <f>+IF(J244='[3]11 FORMULAS'!$E$4,'[3]11 FORMULAS'!$F$4,IF(J244='[3]11 FORMULAS'!$E$5,'[3]11 FORMULAS'!$F$5,IF(J244='[3]11 FORMULAS'!$E$6,'[3]11 FORMULAS'!$F$6,"")))</f>
        <v/>
      </c>
      <c r="L244" s="263" t="str">
        <f>+IF(OR(J244='[3]11 FORMULAS'!$P$4,J244='[3]11 FORMULAS'!$P$5),'[3]11 FORMULAS'!$Q$5,IF(J244='[3]11 FORMULAS'!$P$6,'[3]11 FORMULAS'!$Q$6,""))</f>
        <v/>
      </c>
      <c r="M244" s="371"/>
      <c r="N244" s="263" t="str">
        <f t="shared" si="43"/>
        <v/>
      </c>
      <c r="O244" s="374"/>
      <c r="P244" s="374"/>
      <c r="Q244" s="374"/>
      <c r="R244" s="374"/>
      <c r="S244" s="263" t="str">
        <f t="shared" si="35"/>
        <v/>
      </c>
      <c r="T244" s="263">
        <f>IF(L244='[3]11 FORMULAS'!$Q$5,T243-(T243*S244),T243)</f>
        <v>0.36</v>
      </c>
      <c r="U244" s="485">
        <f>IF(L244='[3]11 FORMULAS'!$Q$6,U243-(U243*S244),U243)</f>
        <v>0.6</v>
      </c>
      <c r="V244" s="687"/>
      <c r="W244" s="688"/>
    </row>
    <row r="245" spans="1:23" x14ac:dyDescent="0.25">
      <c r="A245" s="686"/>
      <c r="B245" s="686"/>
      <c r="C245" s="675"/>
      <c r="D245" s="678"/>
      <c r="E245" s="471">
        <v>5</v>
      </c>
      <c r="F245" s="484"/>
      <c r="G245" s="368"/>
      <c r="H245" s="368"/>
      <c r="I245" s="262" t="str">
        <f t="shared" si="38"/>
        <v xml:space="preserve">  </v>
      </c>
      <c r="J245" s="371"/>
      <c r="K245" s="263" t="str">
        <f>+IF(J245='[3]11 FORMULAS'!$E$4,'[3]11 FORMULAS'!$F$4,IF(J245='[3]11 FORMULAS'!$E$5,'[3]11 FORMULAS'!$F$5,IF(J245='[3]11 FORMULAS'!$E$6,'[3]11 FORMULAS'!$F$6,"")))</f>
        <v/>
      </c>
      <c r="L245" s="263" t="str">
        <f>+IF(OR(J245='[3]11 FORMULAS'!$P$4,J245='[3]11 FORMULAS'!$P$5),'[3]11 FORMULAS'!$Q$5,IF(J245='[3]11 FORMULAS'!$P$6,'[3]11 FORMULAS'!$Q$6,""))</f>
        <v/>
      </c>
      <c r="M245" s="371"/>
      <c r="N245" s="263" t="str">
        <f t="shared" si="43"/>
        <v/>
      </c>
      <c r="O245" s="374"/>
      <c r="P245" s="374"/>
      <c r="Q245" s="374"/>
      <c r="R245" s="374"/>
      <c r="S245" s="263" t="str">
        <f t="shared" si="35"/>
        <v/>
      </c>
      <c r="T245" s="263">
        <f>IF(L245='[3]11 FORMULAS'!$Q$5,T244-(T244*S245),T244)</f>
        <v>0.36</v>
      </c>
      <c r="U245" s="485">
        <f>IF(L245='[3]11 FORMULAS'!$Q$6,U244-(U244*S245),U244)</f>
        <v>0.6</v>
      </c>
      <c r="V245" s="687"/>
      <c r="W245" s="688"/>
    </row>
    <row r="246" spans="1:23" ht="15" thickBot="1" x14ac:dyDescent="0.3">
      <c r="A246" s="673"/>
      <c r="B246" s="673"/>
      <c r="C246" s="676"/>
      <c r="D246" s="679"/>
      <c r="E246" s="264">
        <v>6</v>
      </c>
      <c r="F246" s="486"/>
      <c r="G246" s="369"/>
      <c r="H246" s="369"/>
      <c r="I246" s="265" t="str">
        <f t="shared" si="38"/>
        <v xml:space="preserve">  </v>
      </c>
      <c r="J246" s="372"/>
      <c r="K246" s="266" t="str">
        <f>+IF(J246='[3]11 FORMULAS'!$E$4,'[3]11 FORMULAS'!$F$4,IF(J246='[3]11 FORMULAS'!$E$5,'[3]11 FORMULAS'!$F$5,IF(J246='[3]11 FORMULAS'!$E$6,'[3]11 FORMULAS'!$F$6,"")))</f>
        <v/>
      </c>
      <c r="L246" s="266" t="str">
        <f>+IF(OR(J246='[3]11 FORMULAS'!$P$4,J246='[3]11 FORMULAS'!$P$5),'[3]11 FORMULAS'!$Q$5,IF(J246='[3]11 FORMULAS'!$P$6,'[3]11 FORMULAS'!$Q$6,""))</f>
        <v/>
      </c>
      <c r="M246" s="372"/>
      <c r="N246" s="266" t="str">
        <f t="shared" si="43"/>
        <v/>
      </c>
      <c r="O246" s="375"/>
      <c r="P246" s="375"/>
      <c r="Q246" s="375"/>
      <c r="R246" s="375"/>
      <c r="S246" s="266" t="str">
        <f t="shared" si="35"/>
        <v/>
      </c>
      <c r="T246" s="266">
        <f>IF(L246='[3]11 FORMULAS'!$Q$5,T245-(T245*S246),T245)</f>
        <v>0.36</v>
      </c>
      <c r="U246" s="487">
        <f>IF(L246='[3]11 FORMULAS'!$Q$6,U245-(U245*S246),U245)</f>
        <v>0.6</v>
      </c>
      <c r="V246" s="682"/>
      <c r="W246" s="685"/>
    </row>
    <row r="247" spans="1:23" ht="185.25" x14ac:dyDescent="0.25">
      <c r="A247" s="671" t="str">
        <f>'4 MAPA CALOR INHERENTE'!A47</f>
        <v>R4GH</v>
      </c>
      <c r="B247" s="671" t="str">
        <f>'4 MAPA CALOR INHERENTE'!B47</f>
        <v>Posibilidad de afectación reputacional por sanciones de entes de control o quejas de un grupo de valor debido a fallas en la planeacion de la estrategia del plan de cultura de integridad</v>
      </c>
      <c r="C247" s="674" cm="1">
        <f t="array" ref="C247">IF(MOD(ROW()-7,6)=0, INDEX('3 PROBABIL E IMPACTO INHERENTE'!$E$7:$E$74, (ROW()-7)/6 + 1), "")</f>
        <v>0.2</v>
      </c>
      <c r="D247" s="677" cm="1">
        <f t="array" ref="D247">IF(MOD(ROW()-7,6)=0, INDEX('3 PROBABIL E IMPACTO INHERENTE'!$M$7:$M$74, (ROW()-7)/6 + 1), "")</f>
        <v>0.6</v>
      </c>
      <c r="E247" s="255">
        <v>1</v>
      </c>
      <c r="F247" s="482" t="s">
        <v>749</v>
      </c>
      <c r="G247" s="367" t="s">
        <v>659</v>
      </c>
      <c r="H247" s="367" t="s">
        <v>750</v>
      </c>
      <c r="I247" s="256" t="str">
        <f t="shared" si="38"/>
        <v>Los profesionales asignados de la Dirección de Gestión Humana  verifican  anualmente la ejecución total del Plan de cultura e Integridad versus las brechas identificadas en el autodiagnostico de integridad y FURAG con el objetivo de incluir estas brechas en plan del siguiente año, como evidencia de ejecucion del control se adjunta acta de reunion donde se aprueba el plan a inicio de la vigencia. 
En caso de o contar con el autodiagnostico y/o los resultados del FURAG se proyectara el plan con las recomendaciones de la vigencia anterior, como evidencia se adjuntara captura de pantalla de fecha emision del FURAG.</v>
      </c>
      <c r="J247" s="370" t="s">
        <v>56</v>
      </c>
      <c r="K247" s="257">
        <f>+IF(J247='[3]11 FORMULAS'!$E$4,'[3]11 FORMULAS'!$F$4,IF(J247='[3]11 FORMULAS'!$E$5,'[3]11 FORMULAS'!$F$5,IF(J247='[3]11 FORMULAS'!$E$6,'[3]11 FORMULAS'!$F$6,"")))</f>
        <v>0.25</v>
      </c>
      <c r="L247" s="257" t="str">
        <f>+IF(OR(J247='[3]11 FORMULAS'!$P$4,J247='[3]11 FORMULAS'!$P$5),'[3]11 FORMULAS'!$Q$5,IF(J247='[3]11 FORMULAS'!$P$6,'[3]11 FORMULAS'!$Q$6,""))</f>
        <v>Probabilidad</v>
      </c>
      <c r="M247" s="370" t="s">
        <v>54</v>
      </c>
      <c r="N247" s="257">
        <f t="shared" si="43"/>
        <v>0.15</v>
      </c>
      <c r="O247" s="373" t="s">
        <v>391</v>
      </c>
      <c r="P247" s="373" t="s">
        <v>402</v>
      </c>
      <c r="Q247" s="373" t="s">
        <v>760</v>
      </c>
      <c r="R247" s="373" t="s">
        <v>761</v>
      </c>
      <c r="S247" s="257">
        <f t="shared" si="35"/>
        <v>0.4</v>
      </c>
      <c r="T247" s="257">
        <f>IF(L247='[3]11 FORMULAS'!$Q$5,C247-(C247*S247),C247)</f>
        <v>0.12</v>
      </c>
      <c r="U247" s="483">
        <f>IF(L247='[3]11 FORMULAS'!$Q$6,D247-(D247*S247),D247)</f>
        <v>0.6</v>
      </c>
      <c r="V247" s="680">
        <f t="shared" ref="V247" si="48">+IF(T252="","",T252)</f>
        <v>0.12</v>
      </c>
      <c r="W247" s="683">
        <f t="shared" ref="W247" si="49">+IF(U252="","",U252)</f>
        <v>0.6</v>
      </c>
    </row>
    <row r="248" spans="1:23" x14ac:dyDescent="0.25">
      <c r="A248" s="672"/>
      <c r="B248" s="672"/>
      <c r="C248" s="675"/>
      <c r="D248" s="678"/>
      <c r="E248" s="261">
        <v>2</v>
      </c>
      <c r="F248" s="484"/>
      <c r="G248" s="368"/>
      <c r="H248" s="368"/>
      <c r="I248" s="262" t="str">
        <f t="shared" si="38"/>
        <v xml:space="preserve">  </v>
      </c>
      <c r="J248" s="371"/>
      <c r="K248" s="263" t="str">
        <f>+IF(J248='[3]11 FORMULAS'!$E$4,'[3]11 FORMULAS'!$F$4,IF(J248='[3]11 FORMULAS'!$E$5,'[3]11 FORMULAS'!$F$5,IF(J248='[3]11 FORMULAS'!$E$6,'[3]11 FORMULAS'!$F$6,"")))</f>
        <v/>
      </c>
      <c r="L248" s="263" t="str">
        <f>+IF(OR(J248='[3]11 FORMULAS'!$P$4,J248='[3]11 FORMULAS'!$P$5),'[3]11 FORMULAS'!$Q$5,IF(J248='[3]11 FORMULAS'!$P$6,'[3]11 FORMULAS'!$Q$6,""))</f>
        <v/>
      </c>
      <c r="M248" s="371"/>
      <c r="N248" s="263" t="str">
        <f t="shared" si="43"/>
        <v/>
      </c>
      <c r="O248" s="374"/>
      <c r="P248" s="374"/>
      <c r="Q248" s="374"/>
      <c r="R248" s="374"/>
      <c r="S248" s="263" t="str">
        <f t="shared" si="35"/>
        <v/>
      </c>
      <c r="T248" s="263">
        <f>IF(L248='[3]11 FORMULAS'!$Q$5,T247-(T247*S248),T247)</f>
        <v>0.12</v>
      </c>
      <c r="U248" s="485">
        <f>IF(L248='[3]11 FORMULAS'!$Q$6,U247-(U247*S248),U247)</f>
        <v>0.6</v>
      </c>
      <c r="V248" s="681"/>
      <c r="W248" s="684"/>
    </row>
    <row r="249" spans="1:23" x14ac:dyDescent="0.25">
      <c r="A249" s="672"/>
      <c r="B249" s="672"/>
      <c r="C249" s="675"/>
      <c r="D249" s="678"/>
      <c r="E249" s="261">
        <v>3</v>
      </c>
      <c r="F249" s="484"/>
      <c r="G249" s="368"/>
      <c r="H249" s="368"/>
      <c r="I249" s="262" t="str">
        <f t="shared" si="38"/>
        <v xml:space="preserve">  </v>
      </c>
      <c r="J249" s="371"/>
      <c r="K249" s="263" t="str">
        <f>+IF(J249='[3]11 FORMULAS'!$E$4,'[3]11 FORMULAS'!$F$4,IF(J249='[3]11 FORMULAS'!$E$5,'[3]11 FORMULAS'!$F$5,IF(J249='[3]11 FORMULAS'!$E$6,'[3]11 FORMULAS'!$F$6,"")))</f>
        <v/>
      </c>
      <c r="L249" s="263" t="str">
        <f>+IF(OR(J249='[3]11 FORMULAS'!$P$4,J249='[3]11 FORMULAS'!$P$5),'[3]11 FORMULAS'!$Q$5,IF(J249='[3]11 FORMULAS'!$P$6,'[3]11 FORMULAS'!$Q$6,""))</f>
        <v/>
      </c>
      <c r="M249" s="371"/>
      <c r="N249" s="263" t="str">
        <f t="shared" si="43"/>
        <v/>
      </c>
      <c r="O249" s="374"/>
      <c r="P249" s="374"/>
      <c r="Q249" s="374"/>
      <c r="R249" s="374"/>
      <c r="S249" s="263" t="str">
        <f t="shared" si="35"/>
        <v/>
      </c>
      <c r="T249" s="263">
        <f>IF(L249='[3]11 FORMULAS'!$Q$5,T248-(T248*S249),T248)</f>
        <v>0.12</v>
      </c>
      <c r="U249" s="485">
        <f>IF(L249='[3]11 FORMULAS'!$Q$6,U248-(U248*S249),U248)</f>
        <v>0.6</v>
      </c>
      <c r="V249" s="681"/>
      <c r="W249" s="684"/>
    </row>
    <row r="250" spans="1:23" x14ac:dyDescent="0.25">
      <c r="A250" s="672"/>
      <c r="B250" s="672"/>
      <c r="C250" s="675"/>
      <c r="D250" s="678"/>
      <c r="E250" s="471">
        <v>4</v>
      </c>
      <c r="F250" s="484"/>
      <c r="G250" s="368"/>
      <c r="H250" s="368"/>
      <c r="I250" s="262" t="str">
        <f t="shared" si="38"/>
        <v xml:space="preserve">  </v>
      </c>
      <c r="J250" s="371"/>
      <c r="K250" s="263" t="str">
        <f>+IF(J250='[3]11 FORMULAS'!$E$4,'[3]11 FORMULAS'!$F$4,IF(J250='[3]11 FORMULAS'!$E$5,'[3]11 FORMULAS'!$F$5,IF(J250='[3]11 FORMULAS'!$E$6,'[3]11 FORMULAS'!$F$6,"")))</f>
        <v/>
      </c>
      <c r="L250" s="263" t="str">
        <f>+IF(OR(J250='[3]11 FORMULAS'!$P$4,J250='[3]11 FORMULAS'!$P$5),'[3]11 FORMULAS'!$Q$5,IF(J250='[3]11 FORMULAS'!$P$6,'[3]11 FORMULAS'!$Q$6,""))</f>
        <v/>
      </c>
      <c r="M250" s="371"/>
      <c r="N250" s="263" t="str">
        <f t="shared" si="43"/>
        <v/>
      </c>
      <c r="O250" s="374"/>
      <c r="P250" s="374"/>
      <c r="Q250" s="374"/>
      <c r="R250" s="374"/>
      <c r="S250" s="263" t="str">
        <f t="shared" si="35"/>
        <v/>
      </c>
      <c r="T250" s="263">
        <f>IF(L250='[3]11 FORMULAS'!$Q$5,T249-(T249*S250),T249)</f>
        <v>0.12</v>
      </c>
      <c r="U250" s="485">
        <f>IF(L250='[3]11 FORMULAS'!$Q$6,U249-(U249*S250),U249)</f>
        <v>0.6</v>
      </c>
      <c r="V250" s="681"/>
      <c r="W250" s="684"/>
    </row>
    <row r="251" spans="1:23" ht="14.25" customHeight="1" x14ac:dyDescent="0.25">
      <c r="A251" s="672"/>
      <c r="B251" s="672"/>
      <c r="C251" s="675"/>
      <c r="D251" s="678"/>
      <c r="E251" s="471">
        <v>5</v>
      </c>
      <c r="F251" s="484"/>
      <c r="G251" s="368"/>
      <c r="H251" s="368"/>
      <c r="I251" s="262" t="str">
        <f t="shared" si="38"/>
        <v xml:space="preserve">  </v>
      </c>
      <c r="J251" s="371"/>
      <c r="K251" s="263" t="str">
        <f>+IF(J251='[3]11 FORMULAS'!$E$4,'[3]11 FORMULAS'!$F$4,IF(J251='[3]11 FORMULAS'!$E$5,'[3]11 FORMULAS'!$F$5,IF(J251='[3]11 FORMULAS'!$E$6,'[3]11 FORMULAS'!$F$6,"")))</f>
        <v/>
      </c>
      <c r="L251" s="263" t="str">
        <f>+IF(OR(J251='[3]11 FORMULAS'!$P$4,J251='[3]11 FORMULAS'!$P$5),'[3]11 FORMULAS'!$Q$5,IF(J251='[3]11 FORMULAS'!$P$6,'[3]11 FORMULAS'!$Q$6,""))</f>
        <v/>
      </c>
      <c r="M251" s="371"/>
      <c r="N251" s="263" t="str">
        <f t="shared" si="43"/>
        <v/>
      </c>
      <c r="O251" s="374"/>
      <c r="P251" s="374"/>
      <c r="Q251" s="374"/>
      <c r="R251" s="374"/>
      <c r="S251" s="263" t="str">
        <f t="shared" si="35"/>
        <v/>
      </c>
      <c r="T251" s="263">
        <f>IF(L251='[3]11 FORMULAS'!$Q$5,T250-(T250*S251),T250)</f>
        <v>0.12</v>
      </c>
      <c r="U251" s="485">
        <f>IF(L251='[3]11 FORMULAS'!$Q$6,U250-(U250*S251),U250)</f>
        <v>0.6</v>
      </c>
      <c r="V251" s="681"/>
      <c r="W251" s="684"/>
    </row>
    <row r="252" spans="1:23" ht="15" thickBot="1" x14ac:dyDescent="0.3">
      <c r="A252" s="673"/>
      <c r="B252" s="673"/>
      <c r="C252" s="676"/>
      <c r="D252" s="679"/>
      <c r="E252" s="264">
        <v>6</v>
      </c>
      <c r="F252" s="486"/>
      <c r="G252" s="369"/>
      <c r="H252" s="369"/>
      <c r="I252" s="265" t="str">
        <f t="shared" si="38"/>
        <v xml:space="preserve">  </v>
      </c>
      <c r="J252" s="372"/>
      <c r="K252" s="266" t="str">
        <f>+IF(J252='[3]11 FORMULAS'!$E$4,'[3]11 FORMULAS'!$F$4,IF(J252='[3]11 FORMULAS'!$E$5,'[3]11 FORMULAS'!$F$5,IF(J252='[3]11 FORMULAS'!$E$6,'[3]11 FORMULAS'!$F$6,"")))</f>
        <v/>
      </c>
      <c r="L252" s="266" t="str">
        <f>+IF(OR(J252='[3]11 FORMULAS'!$P$4,J252='[3]11 FORMULAS'!$P$5),'[3]11 FORMULAS'!$Q$5,IF(J252='[3]11 FORMULAS'!$P$6,'[3]11 FORMULAS'!$Q$6,""))</f>
        <v/>
      </c>
      <c r="M252" s="372"/>
      <c r="N252" s="266" t="str">
        <f t="shared" si="43"/>
        <v/>
      </c>
      <c r="O252" s="375"/>
      <c r="P252" s="375"/>
      <c r="Q252" s="375"/>
      <c r="R252" s="375"/>
      <c r="S252" s="266" t="str">
        <f t="shared" si="35"/>
        <v/>
      </c>
      <c r="T252" s="266">
        <f>IF(L252='[3]11 FORMULAS'!$Q$5,T251-(T251*S252),T251)</f>
        <v>0.12</v>
      </c>
      <c r="U252" s="487">
        <f>IF(L252='[3]11 FORMULAS'!$Q$6,U251-(U251*S252),U251)</f>
        <v>0.6</v>
      </c>
      <c r="V252" s="682"/>
      <c r="W252" s="685"/>
    </row>
    <row r="253" spans="1:23" ht="213.75" x14ac:dyDescent="0.25">
      <c r="A253" s="671" t="str">
        <f>'4 MAPA CALOR INHERENTE'!A48</f>
        <v>R1GS</v>
      </c>
      <c r="B253" s="671" t="str">
        <f>'4 MAPA CALOR INHERENTE'!B48</f>
        <v xml:space="preserve">Posibilidad de afectación reputacional  por hallazgos de entes de control o queja de grupos de valor   debido a incumplimientos en las metas programadas en la ejecución de los recursos financieros de los proyectos de inversión a cargo de la Subsecretaría de Seguridad y Convivencia. </v>
      </c>
      <c r="C253" s="674" cm="1">
        <f t="array" ref="C253">IF(MOD(ROW()-7,6)=0, INDEX('3 PROBABIL E IMPACTO INHERENTE'!$E$7:$E$74, (ROW()-7)/6 + 1), "")</f>
        <v>0.6</v>
      </c>
      <c r="D253" s="677" cm="1">
        <f t="array" ref="D253">IF(MOD(ROW()-7,6)=0, INDEX('3 PROBABIL E IMPACTO INHERENTE'!$M$7:$M$74, (ROW()-7)/6 + 1), "")</f>
        <v>0.6</v>
      </c>
      <c r="E253" s="255">
        <v>1</v>
      </c>
      <c r="F253" s="482" t="s">
        <v>751</v>
      </c>
      <c r="G253" s="367" t="s">
        <v>659</v>
      </c>
      <c r="H253" s="367" t="s">
        <v>752</v>
      </c>
      <c r="I253" s="256" t="str">
        <f t="shared" si="38"/>
        <v xml:space="preserve">Los directores de Seguridad y de Prevención y Cultura Ciudadana verifican mensualmente el cumplimiento de los planes de acción establecidos para dar cumplimiento a las actividades de los proyectos de inversión, comparando lo planeado con lo ejecutado y reportado en la herramienta PROGRESSUS. Como evidencia del control, se adjunta informe de seguimiento y el reporte de seguimiento de la herramienta PROGRESUS la cual se generará 10 días mes vencido. 
En caso de que no se dé cumplimiento a los planes de acción, se definirán acciones correctivas específicas y se hará seguimiento a su implementación en la revisión del mes siguiente, como evidencia se adjunta acta de reunión o correo electrónico con el registro de la acción correctiva establecida. </v>
      </c>
      <c r="J253" s="370" t="s">
        <v>69</v>
      </c>
      <c r="K253" s="257">
        <f>+IF(J253='[3]11 FORMULAS'!$E$4,'[3]11 FORMULAS'!$F$4,IF(J253='[3]11 FORMULAS'!$E$5,'[3]11 FORMULAS'!$F$5,IF(J253='[3]11 FORMULAS'!$E$6,'[3]11 FORMULAS'!$F$6,"")))</f>
        <v>0.15</v>
      </c>
      <c r="L253" s="257" t="str">
        <f>+IF(OR(J253='[3]11 FORMULAS'!$P$4,J253='[3]11 FORMULAS'!$P$5),'[3]11 FORMULAS'!$Q$5,IF(J253='[3]11 FORMULAS'!$P$6,'[3]11 FORMULAS'!$Q$6,""))</f>
        <v>Probabilidad</v>
      </c>
      <c r="M253" s="370" t="s">
        <v>54</v>
      </c>
      <c r="N253" s="257">
        <f t="shared" si="43"/>
        <v>0.15</v>
      </c>
      <c r="O253" s="373" t="s">
        <v>391</v>
      </c>
      <c r="P253" s="373" t="s">
        <v>397</v>
      </c>
      <c r="Q253" s="373" t="s">
        <v>760</v>
      </c>
      <c r="R253" s="373" t="s">
        <v>761</v>
      </c>
      <c r="S253" s="257">
        <f t="shared" si="35"/>
        <v>0.3</v>
      </c>
      <c r="T253" s="257">
        <f>IF(L253='[3]11 FORMULAS'!$Q$5,C253-(C253*S253),C253)</f>
        <v>0.42</v>
      </c>
      <c r="U253" s="483">
        <f>IF(L253='[3]11 FORMULAS'!$Q$6,D253-(D253*S253),D253)</f>
        <v>0.6</v>
      </c>
      <c r="V253" s="680">
        <f t="shared" ref="V253" si="50">+IF(T258="","",T258)</f>
        <v>0.29399999999999998</v>
      </c>
      <c r="W253" s="683">
        <f t="shared" ref="W253" si="51">+IF(U258="","",U258)</f>
        <v>0.6</v>
      </c>
    </row>
    <row r="254" spans="1:23" ht="185.25" x14ac:dyDescent="0.25">
      <c r="A254" s="672"/>
      <c r="B254" s="672"/>
      <c r="C254" s="675"/>
      <c r="D254" s="678"/>
      <c r="E254" s="261">
        <v>2</v>
      </c>
      <c r="F254" s="484" t="s">
        <v>753</v>
      </c>
      <c r="G254" s="368" t="s">
        <v>614</v>
      </c>
      <c r="H254" s="368" t="s">
        <v>754</v>
      </c>
      <c r="I254" s="262" t="str">
        <f t="shared" si="38"/>
        <v>El Subsecretario de Seguridad y Convivencia  verifica mensualmente el cumplimiento en el avance en la ejecución presupuestal y cumplimiento de metas, como evidencia se cuenta con el acta de reunión el reporte de seguimiento de ejecución y el reporte de cumplimiento de metas de PROGRESUS. 
En caso de identificar posibles desviaciones o incumplimientos en el avance de ejecución presupuestal y el cumplimiento de metas, se proponen los ajustes necesarios. Como evidencia del control, se cuenta con un informe dirigido a cada director donde se evidencia el incumplimiento de metas y las acciones u ajustes a realizar.</v>
      </c>
      <c r="J254" s="371" t="s">
        <v>69</v>
      </c>
      <c r="K254" s="263">
        <f>+IF(J254='[3]11 FORMULAS'!$E$4,'[3]11 FORMULAS'!$F$4,IF(J254='[3]11 FORMULAS'!$E$5,'[3]11 FORMULAS'!$F$5,IF(J254='[3]11 FORMULAS'!$E$6,'[3]11 FORMULAS'!$F$6,"")))</f>
        <v>0.15</v>
      </c>
      <c r="L254" s="263" t="str">
        <f>+IF(OR(J254='[3]11 FORMULAS'!$P$4,J254='[3]11 FORMULAS'!$P$5),'[3]11 FORMULAS'!$Q$5,IF(J254='[3]11 FORMULAS'!$P$6,'[3]11 FORMULAS'!$Q$6,""))</f>
        <v>Probabilidad</v>
      </c>
      <c r="M254" s="371" t="s">
        <v>54</v>
      </c>
      <c r="N254" s="263">
        <f t="shared" si="43"/>
        <v>0.15</v>
      </c>
      <c r="O254" s="374" t="s">
        <v>391</v>
      </c>
      <c r="P254" s="374" t="s">
        <v>397</v>
      </c>
      <c r="Q254" s="374" t="s">
        <v>760</v>
      </c>
      <c r="R254" s="374" t="s">
        <v>761</v>
      </c>
      <c r="S254" s="263">
        <f t="shared" si="35"/>
        <v>0.3</v>
      </c>
      <c r="T254" s="263">
        <f>IF(L254='[3]11 FORMULAS'!$Q$5,T253-(T253*S254),T253)</f>
        <v>0.29399999999999998</v>
      </c>
      <c r="U254" s="485">
        <f>IF(L254='[3]11 FORMULAS'!$Q$6,U253-(U253*S254),U253)</f>
        <v>0.6</v>
      </c>
      <c r="V254" s="681"/>
      <c r="W254" s="684"/>
    </row>
    <row r="255" spans="1:23" x14ac:dyDescent="0.25">
      <c r="A255" s="672"/>
      <c r="B255" s="672"/>
      <c r="C255" s="675"/>
      <c r="D255" s="678"/>
      <c r="E255" s="261">
        <v>3</v>
      </c>
      <c r="F255" s="484"/>
      <c r="G255" s="368"/>
      <c r="H255" s="368"/>
      <c r="I255" s="262" t="str">
        <f t="shared" si="38"/>
        <v xml:space="preserve">  </v>
      </c>
      <c r="J255" s="371"/>
      <c r="K255" s="263" t="str">
        <f>+IF(J255='[3]11 FORMULAS'!$E$4,'[3]11 FORMULAS'!$F$4,IF(J255='[3]11 FORMULAS'!$E$5,'[3]11 FORMULAS'!$F$5,IF(J255='[3]11 FORMULAS'!$E$6,'[3]11 FORMULAS'!$F$6,"")))</f>
        <v/>
      </c>
      <c r="L255" s="263" t="str">
        <f>+IF(OR(J255='[3]11 FORMULAS'!$P$4,J255='[3]11 FORMULAS'!$P$5),'[3]11 FORMULAS'!$Q$5,IF(J255='[3]11 FORMULAS'!$P$6,'[3]11 FORMULAS'!$Q$6,""))</f>
        <v/>
      </c>
      <c r="M255" s="371"/>
      <c r="N255" s="263" t="str">
        <f t="shared" si="43"/>
        <v/>
      </c>
      <c r="O255" s="374"/>
      <c r="P255" s="374"/>
      <c r="Q255" s="374"/>
      <c r="R255" s="374"/>
      <c r="S255" s="263" t="str">
        <f t="shared" si="35"/>
        <v/>
      </c>
      <c r="T255" s="263">
        <f>IF(L255='[3]11 FORMULAS'!$Q$5,T254-(T254*S255),T254)</f>
        <v>0.29399999999999998</v>
      </c>
      <c r="U255" s="485">
        <f>IF(L255='[3]11 FORMULAS'!$Q$6,U254-(U254*S255),U254)</f>
        <v>0.6</v>
      </c>
      <c r="V255" s="681"/>
      <c r="W255" s="684"/>
    </row>
    <row r="256" spans="1:23" x14ac:dyDescent="0.25">
      <c r="A256" s="672"/>
      <c r="B256" s="672"/>
      <c r="C256" s="675"/>
      <c r="D256" s="678"/>
      <c r="E256" s="471">
        <v>4</v>
      </c>
      <c r="F256" s="484"/>
      <c r="G256" s="368"/>
      <c r="H256" s="368"/>
      <c r="I256" s="262" t="str">
        <f t="shared" si="38"/>
        <v xml:space="preserve">  </v>
      </c>
      <c r="J256" s="371"/>
      <c r="K256" s="263" t="str">
        <f>+IF(J256='[3]11 FORMULAS'!$E$4,'[3]11 FORMULAS'!$F$4,IF(J256='[3]11 FORMULAS'!$E$5,'[3]11 FORMULAS'!$F$5,IF(J256='[3]11 FORMULAS'!$E$6,'[3]11 FORMULAS'!$F$6,"")))</f>
        <v/>
      </c>
      <c r="L256" s="263" t="str">
        <f>+IF(OR(J256='[3]11 FORMULAS'!$P$4,J256='[3]11 FORMULAS'!$P$5),'[3]11 FORMULAS'!$Q$5,IF(J256='[3]11 FORMULAS'!$P$6,'[3]11 FORMULAS'!$Q$6,""))</f>
        <v/>
      </c>
      <c r="M256" s="371"/>
      <c r="N256" s="263" t="str">
        <f t="shared" si="43"/>
        <v/>
      </c>
      <c r="O256" s="374"/>
      <c r="P256" s="374"/>
      <c r="Q256" s="374"/>
      <c r="R256" s="374"/>
      <c r="S256" s="263" t="str">
        <f t="shared" si="35"/>
        <v/>
      </c>
      <c r="T256" s="263">
        <f>IF(L256='[3]11 FORMULAS'!$Q$5,T255-(T255*S256),T255)</f>
        <v>0.29399999999999998</v>
      </c>
      <c r="U256" s="485">
        <f>IF(L256='[3]11 FORMULAS'!$Q$6,U255-(U255*S256),U255)</f>
        <v>0.6</v>
      </c>
      <c r="V256" s="681"/>
      <c r="W256" s="684"/>
    </row>
    <row r="257" spans="1:23" x14ac:dyDescent="0.25">
      <c r="A257" s="672"/>
      <c r="B257" s="672"/>
      <c r="C257" s="675"/>
      <c r="D257" s="678"/>
      <c r="E257" s="471">
        <v>5</v>
      </c>
      <c r="F257" s="484"/>
      <c r="G257" s="368"/>
      <c r="H257" s="368"/>
      <c r="I257" s="262" t="str">
        <f t="shared" si="38"/>
        <v xml:space="preserve">  </v>
      </c>
      <c r="J257" s="371"/>
      <c r="K257" s="263" t="str">
        <f>+IF(J257='[3]11 FORMULAS'!$E$4,'[3]11 FORMULAS'!$F$4,IF(J257='[3]11 FORMULAS'!$E$5,'[3]11 FORMULAS'!$F$5,IF(J257='[3]11 FORMULAS'!$E$6,'[3]11 FORMULAS'!$F$6,"")))</f>
        <v/>
      </c>
      <c r="L257" s="263" t="str">
        <f>+IF(OR(J257='[3]11 FORMULAS'!$P$4,J257='[3]11 FORMULAS'!$P$5),'[3]11 FORMULAS'!$Q$5,IF(J257='[3]11 FORMULAS'!$P$6,'[3]11 FORMULAS'!$Q$6,""))</f>
        <v/>
      </c>
      <c r="M257" s="371"/>
      <c r="N257" s="263" t="str">
        <f t="shared" si="43"/>
        <v/>
      </c>
      <c r="O257" s="374"/>
      <c r="P257" s="374"/>
      <c r="Q257" s="374"/>
      <c r="R257" s="374"/>
      <c r="S257" s="263" t="str">
        <f t="shared" si="35"/>
        <v/>
      </c>
      <c r="T257" s="263">
        <f>IF(L257='[3]11 FORMULAS'!$Q$5,T256-(T256*S257),T256)</f>
        <v>0.29399999999999998</v>
      </c>
      <c r="U257" s="485">
        <f>IF(L257='[3]11 FORMULAS'!$Q$6,U256-(U256*S257),U256)</f>
        <v>0.6</v>
      </c>
      <c r="V257" s="681"/>
      <c r="W257" s="684"/>
    </row>
    <row r="258" spans="1:23" ht="15" thickBot="1" x14ac:dyDescent="0.3">
      <c r="A258" s="673"/>
      <c r="B258" s="673"/>
      <c r="C258" s="676"/>
      <c r="D258" s="679"/>
      <c r="E258" s="264">
        <v>6</v>
      </c>
      <c r="F258" s="486"/>
      <c r="G258" s="369"/>
      <c r="H258" s="369"/>
      <c r="I258" s="265" t="str">
        <f t="shared" si="38"/>
        <v xml:space="preserve">  </v>
      </c>
      <c r="J258" s="372"/>
      <c r="K258" s="266" t="str">
        <f>+IF(J258='[3]11 FORMULAS'!$E$4,'[3]11 FORMULAS'!$F$4,IF(J258='[3]11 FORMULAS'!$E$5,'[3]11 FORMULAS'!$F$5,IF(J258='[3]11 FORMULAS'!$E$6,'[3]11 FORMULAS'!$F$6,"")))</f>
        <v/>
      </c>
      <c r="L258" s="266" t="str">
        <f>+IF(OR(J258='[3]11 FORMULAS'!$P$4,J258='[3]11 FORMULAS'!$P$5),'[3]11 FORMULAS'!$Q$5,IF(J258='[3]11 FORMULAS'!$P$6,'[3]11 FORMULAS'!$Q$6,""))</f>
        <v/>
      </c>
      <c r="M258" s="372"/>
      <c r="N258" s="266" t="str">
        <f t="shared" si="43"/>
        <v/>
      </c>
      <c r="O258" s="375"/>
      <c r="P258" s="375"/>
      <c r="Q258" s="375"/>
      <c r="R258" s="375"/>
      <c r="S258" s="266" t="str">
        <f t="shared" si="35"/>
        <v/>
      </c>
      <c r="T258" s="266">
        <f>IF(L258='[3]11 FORMULAS'!$Q$5,T257-(T257*S258),T257)</f>
        <v>0.29399999999999998</v>
      </c>
      <c r="U258" s="487">
        <f>IF(L258='[3]11 FORMULAS'!$Q$6,U257-(U257*S258),U257)</f>
        <v>0.6</v>
      </c>
      <c r="V258" s="682"/>
      <c r="W258" s="685"/>
    </row>
    <row r="259" spans="1:23" ht="185.25" x14ac:dyDescent="0.25">
      <c r="A259" s="671" t="str">
        <f>'4 MAPA CALOR INHERENTE'!A49</f>
        <v>R4GS</v>
      </c>
      <c r="B259" s="671" t="str">
        <f>'4 MAPA CALOR INHERENTE'!B49</f>
        <v>Posibilidad de afectación económica y reputacional para la SDSCJ,  por señalamientos o demandas, debido a fallas en la aplicación de protocolos, desconocimiento del rol institucional o falta de articulación interinstitucional en los eventos de acompañamiento a manifestaciones y movilizaciones.</v>
      </c>
      <c r="C259" s="674" cm="1">
        <f t="array" ref="C259">IF(MOD(ROW()-7,6)=0, INDEX('3 PROBABIL E IMPACTO INHERENTE'!$E$7:$E$74, (ROW()-7)/6 + 1), "")</f>
        <v>0.8</v>
      </c>
      <c r="D259" s="677" cm="1">
        <f t="array" ref="D259">IF(MOD(ROW()-7,6)=0, INDEX('3 PROBABIL E IMPACTO INHERENTE'!$M$7:$M$74, (ROW()-7)/6 + 1), "")</f>
        <v>0.8</v>
      </c>
      <c r="E259" s="255">
        <v>1</v>
      </c>
      <c r="F259" s="482" t="s">
        <v>755</v>
      </c>
      <c r="G259" s="367" t="s">
        <v>614</v>
      </c>
      <c r="H259" s="367" t="s">
        <v>756</v>
      </c>
      <c r="I259" s="256" t="str">
        <f t="shared" si="38"/>
        <v xml:space="preserve">El Director de Prevención y Cultura Ciudadana  verifica anualmente si los lineamientos de la “GUÍA PARA EL ACOMPAÑAMIENTO A ESCENARIOS DE MANIFESTACIÓN PÚBLICA DEL EQUIPO GESTORES DE CONVIVENCIA” G- GS-01” son acordes a la normatividad vigente y al rol de la entidad, respecto a las demás instituciones y/o entidades que participan en esos eventos; como evidencia se adjuntará captura de pantalla del documento actualizado en el módulo MIPG. 
En caso de que la guía no requiera actualización se notificará mediante correo electrónico al subsecretario de seguridad y convivencia que el documento sigue vigente y no requiere ajustes. </v>
      </c>
      <c r="J259" s="370" t="s">
        <v>56</v>
      </c>
      <c r="K259" s="257">
        <f>+IF(J259='[3]11 FORMULAS'!$E$4,'[3]11 FORMULAS'!$F$4,IF(J259='[3]11 FORMULAS'!$E$5,'[3]11 FORMULAS'!$F$5,IF(J259='[3]11 FORMULAS'!$E$6,'[3]11 FORMULAS'!$F$6,"")))</f>
        <v>0.25</v>
      </c>
      <c r="L259" s="257" t="str">
        <f>+IF(OR(J259='[3]11 FORMULAS'!$P$4,J259='[3]11 FORMULAS'!$P$5),'[3]11 FORMULAS'!$Q$5,IF(J259='[3]11 FORMULAS'!$P$6,'[3]11 FORMULAS'!$Q$6,""))</f>
        <v>Probabilidad</v>
      </c>
      <c r="M259" s="370" t="s">
        <v>54</v>
      </c>
      <c r="N259" s="257">
        <f t="shared" si="43"/>
        <v>0.15</v>
      </c>
      <c r="O259" s="373" t="s">
        <v>391</v>
      </c>
      <c r="P259" s="373" t="s">
        <v>402</v>
      </c>
      <c r="Q259" s="373" t="s">
        <v>760</v>
      </c>
      <c r="R259" s="373" t="s">
        <v>761</v>
      </c>
      <c r="S259" s="257">
        <f t="shared" si="35"/>
        <v>0.4</v>
      </c>
      <c r="T259" s="257">
        <f>IF(L259='[3]11 FORMULAS'!$Q$5,C259-(C259*S259),C259)</f>
        <v>0.48</v>
      </c>
      <c r="U259" s="483">
        <f>IF(L259='[3]11 FORMULAS'!$Q$6,D259-(D259*S259),D259)</f>
        <v>0.8</v>
      </c>
      <c r="V259" s="680">
        <f t="shared" ref="V259" si="52">+IF(T264="","",T264)</f>
        <v>0.33599999999999997</v>
      </c>
      <c r="W259" s="683">
        <f t="shared" ref="W259" si="53">+IF(U264="","",U264)</f>
        <v>0.8</v>
      </c>
    </row>
    <row r="260" spans="1:23" ht="199.5" x14ac:dyDescent="0.25">
      <c r="A260" s="672"/>
      <c r="B260" s="672"/>
      <c r="C260" s="675"/>
      <c r="D260" s="678"/>
      <c r="E260" s="261">
        <v>2</v>
      </c>
      <c r="F260" s="484" t="s">
        <v>755</v>
      </c>
      <c r="G260" s="368" t="s">
        <v>614</v>
      </c>
      <c r="H260" s="368" t="s">
        <v>757</v>
      </c>
      <c r="I260" s="262" t="str">
        <f t="shared" si="38"/>
        <v xml:space="preserve">El Director de Prevención y Cultura Ciudadana  verifica trimestralmente actuaciones inadecuadas de los gestores de convivencia, todo ello por medio de la revisión de las PQRSD y los reportes de accidentalidad emitidos por la ARL, a fin de identificar si estos eventos están relacionados con la gestión realizada durante acompañamientos a la ciudadanía. Como evidencia del control, se deberá remitir al líder del proceso un informe que documente el análisis efectuado y las conclusiones. 
En caso de identificar desviaciones al control, se establecerán acciones para subsanar lo encontrado, como evidencia del control, se deberá remitir al líder del proceso un informe que documente las acciones a ejecutar y las conclusiones. </v>
      </c>
      <c r="J260" s="371" t="s">
        <v>69</v>
      </c>
      <c r="K260" s="263">
        <f>+IF(J260='[3]11 FORMULAS'!$E$4,'[3]11 FORMULAS'!$F$4,IF(J260='[3]11 FORMULAS'!$E$5,'[3]11 FORMULAS'!$F$5,IF(J260='[3]11 FORMULAS'!$E$6,'[3]11 FORMULAS'!$F$6,"")))</f>
        <v>0.15</v>
      </c>
      <c r="L260" s="263" t="str">
        <f>+IF(OR(J260='[3]11 FORMULAS'!$P$4,J260='[3]11 FORMULAS'!$P$5),'[3]11 FORMULAS'!$Q$5,IF(J260='[3]11 FORMULAS'!$P$6,'[3]11 FORMULAS'!$Q$6,""))</f>
        <v>Probabilidad</v>
      </c>
      <c r="M260" s="371" t="s">
        <v>54</v>
      </c>
      <c r="N260" s="263">
        <f t="shared" si="43"/>
        <v>0.15</v>
      </c>
      <c r="O260" s="374" t="s">
        <v>391</v>
      </c>
      <c r="P260" s="374" t="s">
        <v>399</v>
      </c>
      <c r="Q260" s="374" t="s">
        <v>760</v>
      </c>
      <c r="R260" s="374" t="s">
        <v>761</v>
      </c>
      <c r="S260" s="263">
        <f t="shared" si="35"/>
        <v>0.3</v>
      </c>
      <c r="T260" s="263">
        <f>IF(L260='[3]11 FORMULAS'!$Q$5,T259-(T259*S260),T259)</f>
        <v>0.33599999999999997</v>
      </c>
      <c r="U260" s="485">
        <f>IF(L260='[3]11 FORMULAS'!$Q$6,U259-(U259*S260),U259)</f>
        <v>0.8</v>
      </c>
      <c r="V260" s="681"/>
      <c r="W260" s="684"/>
    </row>
    <row r="261" spans="1:23" x14ac:dyDescent="0.25">
      <c r="A261" s="672"/>
      <c r="B261" s="672"/>
      <c r="C261" s="675"/>
      <c r="D261" s="678"/>
      <c r="E261" s="261">
        <v>3</v>
      </c>
      <c r="F261" s="484"/>
      <c r="G261" s="368"/>
      <c r="H261" s="368"/>
      <c r="I261" s="262" t="str">
        <f t="shared" si="38"/>
        <v xml:space="preserve">  </v>
      </c>
      <c r="J261" s="371"/>
      <c r="K261" s="263" t="str">
        <f>+IF(J261='[3]11 FORMULAS'!$E$4,'[3]11 FORMULAS'!$F$4,IF(J261='[3]11 FORMULAS'!$E$5,'[3]11 FORMULAS'!$F$5,IF(J261='[3]11 FORMULAS'!$E$6,'[3]11 FORMULAS'!$F$6,"")))</f>
        <v/>
      </c>
      <c r="L261" s="263" t="str">
        <f>+IF(OR(J261='[3]11 FORMULAS'!$P$4,J261='[3]11 FORMULAS'!$P$5),'[3]11 FORMULAS'!$Q$5,IF(J261='[3]11 FORMULAS'!$P$6,'[3]11 FORMULAS'!$Q$6,""))</f>
        <v/>
      </c>
      <c r="M261" s="371"/>
      <c r="N261" s="263" t="str">
        <f t="shared" si="43"/>
        <v/>
      </c>
      <c r="O261" s="374"/>
      <c r="P261" s="374"/>
      <c r="Q261" s="374"/>
      <c r="R261" s="374"/>
      <c r="S261" s="263" t="str">
        <f t="shared" si="35"/>
        <v/>
      </c>
      <c r="T261" s="263">
        <f>IF(L261='[3]11 FORMULAS'!$Q$5,T260-(T260*S261),T260)</f>
        <v>0.33599999999999997</v>
      </c>
      <c r="U261" s="485">
        <f>IF(L261='[3]11 FORMULAS'!$Q$6,U260-(U260*S261),U260)</f>
        <v>0.8</v>
      </c>
      <c r="V261" s="681"/>
      <c r="W261" s="684"/>
    </row>
    <row r="262" spans="1:23" x14ac:dyDescent="0.25">
      <c r="A262" s="672"/>
      <c r="B262" s="672"/>
      <c r="C262" s="675"/>
      <c r="D262" s="678"/>
      <c r="E262" s="471">
        <v>4</v>
      </c>
      <c r="F262" s="484"/>
      <c r="G262" s="368"/>
      <c r="H262" s="368"/>
      <c r="I262" s="262" t="str">
        <f t="shared" si="38"/>
        <v xml:space="preserve">  </v>
      </c>
      <c r="J262" s="371"/>
      <c r="K262" s="263" t="str">
        <f>+IF(J262='[3]11 FORMULAS'!$E$4,'[3]11 FORMULAS'!$F$4,IF(J262='[3]11 FORMULAS'!$E$5,'[3]11 FORMULAS'!$F$5,IF(J262='[3]11 FORMULAS'!$E$6,'[3]11 FORMULAS'!$F$6,"")))</f>
        <v/>
      </c>
      <c r="L262" s="263" t="str">
        <f>+IF(OR(J262='[3]11 FORMULAS'!$P$4,J262='[3]11 FORMULAS'!$P$5),'[3]11 FORMULAS'!$Q$5,IF(J262='[3]11 FORMULAS'!$P$6,'[3]11 FORMULAS'!$Q$6,""))</f>
        <v/>
      </c>
      <c r="M262" s="371"/>
      <c r="N262" s="263" t="str">
        <f t="shared" si="43"/>
        <v/>
      </c>
      <c r="O262" s="374"/>
      <c r="P262" s="374"/>
      <c r="Q262" s="374"/>
      <c r="R262" s="374"/>
      <c r="S262" s="263" t="str">
        <f t="shared" si="35"/>
        <v/>
      </c>
      <c r="T262" s="263">
        <f>IF(L262='[3]11 FORMULAS'!$Q$5,T261-(T261*S262),T261)</f>
        <v>0.33599999999999997</v>
      </c>
      <c r="U262" s="485">
        <f>IF(L262='[3]11 FORMULAS'!$Q$6,U261-(U261*S262),U261)</f>
        <v>0.8</v>
      </c>
      <c r="V262" s="681"/>
      <c r="W262" s="684"/>
    </row>
    <row r="263" spans="1:23" x14ac:dyDescent="0.25">
      <c r="A263" s="672"/>
      <c r="B263" s="672"/>
      <c r="C263" s="675"/>
      <c r="D263" s="678"/>
      <c r="E263" s="471">
        <v>5</v>
      </c>
      <c r="F263" s="484"/>
      <c r="G263" s="368"/>
      <c r="H263" s="368"/>
      <c r="I263" s="262" t="str">
        <f t="shared" si="38"/>
        <v xml:space="preserve">  </v>
      </c>
      <c r="J263" s="371"/>
      <c r="K263" s="263" t="str">
        <f>+IF(J263='[3]11 FORMULAS'!$E$4,'[3]11 FORMULAS'!$F$4,IF(J263='[3]11 FORMULAS'!$E$5,'[3]11 FORMULAS'!$F$5,IF(J263='[3]11 FORMULAS'!$E$6,'[3]11 FORMULAS'!$F$6,"")))</f>
        <v/>
      </c>
      <c r="L263" s="263" t="str">
        <f>+IF(OR(J263='[3]11 FORMULAS'!$P$4,J263='[3]11 FORMULAS'!$P$5),'[3]11 FORMULAS'!$Q$5,IF(J263='[3]11 FORMULAS'!$P$6,'[3]11 FORMULAS'!$Q$6,""))</f>
        <v/>
      </c>
      <c r="M263" s="371"/>
      <c r="N263" s="263" t="str">
        <f t="shared" si="43"/>
        <v/>
      </c>
      <c r="O263" s="374"/>
      <c r="P263" s="374"/>
      <c r="Q263" s="374"/>
      <c r="R263" s="374"/>
      <c r="S263" s="263" t="str">
        <f t="shared" si="35"/>
        <v/>
      </c>
      <c r="T263" s="263">
        <f>IF(L263='[3]11 FORMULAS'!$Q$5,T262-(T262*S263),T262)</f>
        <v>0.33599999999999997</v>
      </c>
      <c r="U263" s="485">
        <f>IF(L263='[3]11 FORMULAS'!$Q$6,U262-(U262*S263),U262)</f>
        <v>0.8</v>
      </c>
      <c r="V263" s="681"/>
      <c r="W263" s="684"/>
    </row>
    <row r="264" spans="1:23" ht="15" thickBot="1" x14ac:dyDescent="0.3">
      <c r="A264" s="673"/>
      <c r="B264" s="673"/>
      <c r="C264" s="676"/>
      <c r="D264" s="679"/>
      <c r="E264" s="264">
        <v>6</v>
      </c>
      <c r="F264" s="486"/>
      <c r="G264" s="369"/>
      <c r="H264" s="369"/>
      <c r="I264" s="265" t="str">
        <f t="shared" si="38"/>
        <v xml:space="preserve">  </v>
      </c>
      <c r="J264" s="372"/>
      <c r="K264" s="266" t="str">
        <f>+IF(J264='[3]11 FORMULAS'!$E$4,'[3]11 FORMULAS'!$F$4,IF(J264='[3]11 FORMULAS'!$E$5,'[3]11 FORMULAS'!$F$5,IF(J264='[3]11 FORMULAS'!$E$6,'[3]11 FORMULAS'!$F$6,"")))</f>
        <v/>
      </c>
      <c r="L264" s="266" t="str">
        <f>+IF(OR(J264='[3]11 FORMULAS'!$P$4,J264='[3]11 FORMULAS'!$P$5),'[3]11 FORMULAS'!$Q$5,IF(J264='[3]11 FORMULAS'!$P$6,'[3]11 FORMULAS'!$Q$6,""))</f>
        <v/>
      </c>
      <c r="M264" s="372"/>
      <c r="N264" s="266" t="str">
        <f t="shared" si="43"/>
        <v/>
      </c>
      <c r="O264" s="375"/>
      <c r="P264" s="375"/>
      <c r="Q264" s="375"/>
      <c r="R264" s="375"/>
      <c r="S264" s="266" t="str">
        <f t="shared" si="35"/>
        <v/>
      </c>
      <c r="T264" s="266">
        <f>IF(L264='[3]11 FORMULAS'!$Q$5,T263-(T263*S264),T263)</f>
        <v>0.33599999999999997</v>
      </c>
      <c r="U264" s="487">
        <f>IF(L264='[3]11 FORMULAS'!$Q$6,U263-(U263*S264),U263)</f>
        <v>0.8</v>
      </c>
      <c r="V264" s="682"/>
      <c r="W264" s="685"/>
    </row>
    <row r="265" spans="1:23" ht="228" x14ac:dyDescent="0.25">
      <c r="A265" s="671" t="str">
        <f>'4 MAPA CALOR INHERENTE'!A50</f>
        <v>R1AB</v>
      </c>
      <c r="B265" s="671" t="str">
        <f>'4 MAPA CALOR INHERENTE'!B50</f>
        <v>Posibilidad de afectación reputacional y económica por sanciones o multas de entes de control y las quejas recibidas por los grupos de valor debido al uso de los bienes en comodato con un fin diferente a lo pactado contractualmente</v>
      </c>
      <c r="C265" s="674" cm="1">
        <f t="array" ref="C265">IF(MOD(ROW()-7,6)=0, INDEX('3 PROBABIL E IMPACTO INHERENTE'!$E$7:$E$74, (ROW()-7)/6 + 1), "")</f>
        <v>0.6</v>
      </c>
      <c r="D265" s="677" cm="1">
        <f t="array" ref="D265">IF(MOD(ROW()-7,6)=0, INDEX('3 PROBABIL E IMPACTO INHERENTE'!$M$7:$M$74, (ROW()-7)/6 + 1), "")</f>
        <v>0.6</v>
      </c>
      <c r="E265" s="255">
        <v>1</v>
      </c>
      <c r="F265" s="482" t="s">
        <v>767</v>
      </c>
      <c r="G265" s="367" t="s">
        <v>654</v>
      </c>
      <c r="H265" s="367" t="s">
        <v>768</v>
      </c>
      <c r="I265" s="256" t="str">
        <f t="shared" si="38"/>
        <v>El supervisor y/o apoyo a la supervisión designado,  verifica  mediante visitas los bienes muebles o inmuebles entregados mediante contrato interadministrativo de comodato por la Secretaría Distrital de Seguridad, Convivencia y Justicia a los diferentes organismos afines a su misión institucional que operan en la ciudad de Bogotá, según la programación elaborada al inicio de cada vigencia, con el fin de revisar el estado, uso y ubicación de los bienes. En caso de encontrar observaciones en la visita se le informa al comodatario para las gestiones pertinentes, dejando constancia en los formatos utilizados. Como evidencia se cuenta con las Actas de reunión F-FI-1380 o Acta de visita de campo F-GCT-1152 o F-AB-1354 Seguimiento a Bienes Muebles. El cargue de las evidencias se hará trimestralmente.</v>
      </c>
      <c r="J265" s="370" t="s">
        <v>56</v>
      </c>
      <c r="K265" s="257">
        <f>+IF(J265='[3]11 FORMULAS'!$E$4,'[3]11 FORMULAS'!$F$4,IF(J265='[3]11 FORMULAS'!$E$5,'[3]11 FORMULAS'!$F$5,IF(J265='[3]11 FORMULAS'!$E$6,'[3]11 FORMULAS'!$F$6,"")))</f>
        <v>0.25</v>
      </c>
      <c r="L265" s="257" t="str">
        <f>+IF(OR(J265='[3]11 FORMULAS'!$P$4,J265='[3]11 FORMULAS'!$P$5),'[3]11 FORMULAS'!$Q$5,IF(J265='[3]11 FORMULAS'!$P$6,'[3]11 FORMULAS'!$Q$6,""))</f>
        <v>Probabilidad</v>
      </c>
      <c r="M265" s="370" t="s">
        <v>54</v>
      </c>
      <c r="N265" s="257">
        <f t="shared" si="43"/>
        <v>0.15</v>
      </c>
      <c r="O265" s="373" t="s">
        <v>391</v>
      </c>
      <c r="P265" s="373" t="s">
        <v>394</v>
      </c>
      <c r="Q265" s="373" t="s">
        <v>760</v>
      </c>
      <c r="R265" s="373" t="s">
        <v>761</v>
      </c>
      <c r="S265" s="257">
        <f t="shared" si="35"/>
        <v>0.4</v>
      </c>
      <c r="T265" s="257">
        <f>IF(L265='[3]11 FORMULAS'!$Q$5,C265-(C265*S265),C265)</f>
        <v>0.36</v>
      </c>
      <c r="U265" s="483">
        <f>IF(L265='[3]11 FORMULAS'!$Q$6,D265-(D265*S265),D265)</f>
        <v>0.6</v>
      </c>
      <c r="V265" s="680">
        <f t="shared" ref="V265" si="54">+IF(T270="","",T270)</f>
        <v>0.36</v>
      </c>
      <c r="W265" s="683">
        <f t="shared" ref="W265" si="55">+IF(U270="","",U270)</f>
        <v>0.6</v>
      </c>
    </row>
    <row r="266" spans="1:23" x14ac:dyDescent="0.25">
      <c r="A266" s="672"/>
      <c r="B266" s="672"/>
      <c r="C266" s="675"/>
      <c r="D266" s="678"/>
      <c r="E266" s="261">
        <v>2</v>
      </c>
      <c r="F266" s="484"/>
      <c r="G266" s="368"/>
      <c r="H266" s="368"/>
      <c r="I266" s="262" t="str">
        <f t="shared" si="38"/>
        <v xml:space="preserve">  </v>
      </c>
      <c r="J266" s="371"/>
      <c r="K266" s="263" t="str">
        <f>+IF(J266='[3]11 FORMULAS'!$E$4,'[3]11 FORMULAS'!$F$4,IF(J266='[3]11 FORMULAS'!$E$5,'[3]11 FORMULAS'!$F$5,IF(J266='[3]11 FORMULAS'!$E$6,'[3]11 FORMULAS'!$F$6,"")))</f>
        <v/>
      </c>
      <c r="L266" s="263" t="str">
        <f>+IF(OR(J266='[3]11 FORMULAS'!$P$4,J266='[3]11 FORMULAS'!$P$5),'[3]11 FORMULAS'!$Q$5,IF(J266='[3]11 FORMULAS'!$P$6,'[3]11 FORMULAS'!$Q$6,""))</f>
        <v/>
      </c>
      <c r="M266" s="371"/>
      <c r="N266" s="263" t="str">
        <f t="shared" si="43"/>
        <v/>
      </c>
      <c r="O266" s="374"/>
      <c r="P266" s="374"/>
      <c r="Q266" s="374"/>
      <c r="R266" s="374"/>
      <c r="S266" s="263" t="str">
        <f t="shared" si="35"/>
        <v/>
      </c>
      <c r="T266" s="263">
        <f>IF(L266='[3]11 FORMULAS'!$Q$5,T265-(T265*S266),T265)</f>
        <v>0.36</v>
      </c>
      <c r="U266" s="485">
        <f>IF(L266='[3]11 FORMULAS'!$Q$6,U265-(U265*S266),U265)</f>
        <v>0.6</v>
      </c>
      <c r="V266" s="681"/>
      <c r="W266" s="684"/>
    </row>
    <row r="267" spans="1:23" x14ac:dyDescent="0.25">
      <c r="A267" s="672"/>
      <c r="B267" s="672"/>
      <c r="C267" s="675"/>
      <c r="D267" s="678"/>
      <c r="E267" s="261">
        <v>3</v>
      </c>
      <c r="F267" s="484"/>
      <c r="G267" s="368"/>
      <c r="H267" s="368"/>
      <c r="I267" s="262" t="str">
        <f t="shared" si="38"/>
        <v xml:space="preserve">  </v>
      </c>
      <c r="J267" s="371"/>
      <c r="K267" s="263" t="str">
        <f>+IF(J267='[3]11 FORMULAS'!$E$4,'[3]11 FORMULAS'!$F$4,IF(J267='[3]11 FORMULAS'!$E$5,'[3]11 FORMULAS'!$F$5,IF(J267='[3]11 FORMULAS'!$E$6,'[3]11 FORMULAS'!$F$6,"")))</f>
        <v/>
      </c>
      <c r="L267" s="263" t="str">
        <f>+IF(OR(J267='[3]11 FORMULAS'!$P$4,J267='[3]11 FORMULAS'!$P$5),'[3]11 FORMULAS'!$Q$5,IF(J267='[3]11 FORMULAS'!$P$6,'[3]11 FORMULAS'!$Q$6,""))</f>
        <v/>
      </c>
      <c r="M267" s="371"/>
      <c r="N267" s="263" t="str">
        <f t="shared" si="43"/>
        <v/>
      </c>
      <c r="O267" s="374"/>
      <c r="P267" s="374"/>
      <c r="Q267" s="374"/>
      <c r="R267" s="374"/>
      <c r="S267" s="263" t="str">
        <f t="shared" si="35"/>
        <v/>
      </c>
      <c r="T267" s="263">
        <f>IF(L267='[3]11 FORMULAS'!$Q$5,T266-(T266*S267),T266)</f>
        <v>0.36</v>
      </c>
      <c r="U267" s="485">
        <f>IF(L267='[3]11 FORMULAS'!$Q$6,U266-(U266*S267),U266)</f>
        <v>0.6</v>
      </c>
      <c r="V267" s="681"/>
      <c r="W267" s="684"/>
    </row>
    <row r="268" spans="1:23" x14ac:dyDescent="0.25">
      <c r="A268" s="672"/>
      <c r="B268" s="672"/>
      <c r="C268" s="675"/>
      <c r="D268" s="678"/>
      <c r="E268" s="471">
        <v>4</v>
      </c>
      <c r="F268" s="484"/>
      <c r="G268" s="368"/>
      <c r="H268" s="368"/>
      <c r="I268" s="262" t="str">
        <f t="shared" si="38"/>
        <v xml:space="preserve">  </v>
      </c>
      <c r="J268" s="371"/>
      <c r="K268" s="263" t="str">
        <f>+IF(J268='[3]11 FORMULAS'!$E$4,'[3]11 FORMULAS'!$F$4,IF(J268='[3]11 FORMULAS'!$E$5,'[3]11 FORMULAS'!$F$5,IF(J268='[3]11 FORMULAS'!$E$6,'[3]11 FORMULAS'!$F$6,"")))</f>
        <v/>
      </c>
      <c r="L268" s="263" t="str">
        <f>+IF(OR(J268='[3]11 FORMULAS'!$P$4,J268='[3]11 FORMULAS'!$P$5),'[3]11 FORMULAS'!$Q$5,IF(J268='[3]11 FORMULAS'!$P$6,'[3]11 FORMULAS'!$Q$6,""))</f>
        <v/>
      </c>
      <c r="M268" s="371"/>
      <c r="N268" s="263" t="str">
        <f t="shared" si="43"/>
        <v/>
      </c>
      <c r="O268" s="374"/>
      <c r="P268" s="374"/>
      <c r="Q268" s="374"/>
      <c r="R268" s="374"/>
      <c r="S268" s="263" t="str">
        <f t="shared" si="35"/>
        <v/>
      </c>
      <c r="T268" s="263">
        <f>IF(L268='[3]11 FORMULAS'!$Q$5,T267-(T267*S268),T267)</f>
        <v>0.36</v>
      </c>
      <c r="U268" s="485">
        <f>IF(L268='[3]11 FORMULAS'!$Q$6,U267-(U267*S268),U267)</f>
        <v>0.6</v>
      </c>
      <c r="V268" s="681"/>
      <c r="W268" s="684"/>
    </row>
    <row r="269" spans="1:23" ht="14.25" customHeight="1" x14ac:dyDescent="0.25">
      <c r="A269" s="672"/>
      <c r="B269" s="672"/>
      <c r="C269" s="675"/>
      <c r="D269" s="678"/>
      <c r="E269" s="471">
        <v>5</v>
      </c>
      <c r="F269" s="484"/>
      <c r="G269" s="368"/>
      <c r="H269" s="368"/>
      <c r="I269" s="262" t="str">
        <f t="shared" si="38"/>
        <v xml:space="preserve">  </v>
      </c>
      <c r="J269" s="371"/>
      <c r="K269" s="263" t="str">
        <f>+IF(J269='[3]11 FORMULAS'!$E$4,'[3]11 FORMULAS'!$F$4,IF(J269='[3]11 FORMULAS'!$E$5,'[3]11 FORMULAS'!$F$5,IF(J269='[3]11 FORMULAS'!$E$6,'[3]11 FORMULAS'!$F$6,"")))</f>
        <v/>
      </c>
      <c r="L269" s="263" t="str">
        <f>+IF(OR(J269='[3]11 FORMULAS'!$P$4,J269='[3]11 FORMULAS'!$P$5),'[3]11 FORMULAS'!$Q$5,IF(J269='[3]11 FORMULAS'!$P$6,'[3]11 FORMULAS'!$Q$6,""))</f>
        <v/>
      </c>
      <c r="M269" s="371"/>
      <c r="N269" s="263" t="str">
        <f t="shared" si="43"/>
        <v/>
      </c>
      <c r="O269" s="374"/>
      <c r="P269" s="374"/>
      <c r="Q269" s="374"/>
      <c r="R269" s="374"/>
      <c r="S269" s="263" t="str">
        <f t="shared" si="35"/>
        <v/>
      </c>
      <c r="T269" s="263">
        <f>IF(L269='[3]11 FORMULAS'!$Q$5,T268-(T268*S269),T268)</f>
        <v>0.36</v>
      </c>
      <c r="U269" s="485">
        <f>IF(L269='[3]11 FORMULAS'!$Q$6,U268-(U268*S269),U268)</f>
        <v>0.6</v>
      </c>
      <c r="V269" s="681"/>
      <c r="W269" s="684"/>
    </row>
    <row r="270" spans="1:23" ht="15" thickBot="1" x14ac:dyDescent="0.3">
      <c r="A270" s="673"/>
      <c r="B270" s="673"/>
      <c r="C270" s="676"/>
      <c r="D270" s="679"/>
      <c r="E270" s="264">
        <v>6</v>
      </c>
      <c r="F270" s="486"/>
      <c r="G270" s="369"/>
      <c r="H270" s="369"/>
      <c r="I270" s="265" t="str">
        <f t="shared" si="38"/>
        <v xml:space="preserve">  </v>
      </c>
      <c r="J270" s="372"/>
      <c r="K270" s="266" t="str">
        <f>+IF(J270='[3]11 FORMULAS'!$E$4,'[3]11 FORMULAS'!$F$4,IF(J270='[3]11 FORMULAS'!$E$5,'[3]11 FORMULAS'!$F$5,IF(J270='[3]11 FORMULAS'!$E$6,'[3]11 FORMULAS'!$F$6,"")))</f>
        <v/>
      </c>
      <c r="L270" s="266" t="str">
        <f>+IF(OR(J270='[3]11 FORMULAS'!$P$4,J270='[3]11 FORMULAS'!$P$5),'[3]11 FORMULAS'!$Q$5,IF(J270='[3]11 FORMULAS'!$P$6,'[3]11 FORMULAS'!$Q$6,""))</f>
        <v/>
      </c>
      <c r="M270" s="372"/>
      <c r="N270" s="266" t="str">
        <f t="shared" si="43"/>
        <v/>
      </c>
      <c r="O270" s="375"/>
      <c r="P270" s="375"/>
      <c r="Q270" s="375"/>
      <c r="R270" s="375"/>
      <c r="S270" s="266" t="str">
        <f t="shared" si="35"/>
        <v/>
      </c>
      <c r="T270" s="266">
        <f>IF(L270='[3]11 FORMULAS'!$Q$5,T269-(T269*S270),T269)</f>
        <v>0.36</v>
      </c>
      <c r="U270" s="487">
        <f>IF(L270='[3]11 FORMULAS'!$Q$6,U269-(U269*S270),U269)</f>
        <v>0.6</v>
      </c>
      <c r="V270" s="682"/>
      <c r="W270" s="685"/>
    </row>
    <row r="271" spans="1:23" ht="142.5" x14ac:dyDescent="0.25">
      <c r="A271" s="671" t="str">
        <f>'4 MAPA CALOR INHERENTE'!A51</f>
        <v>R2AB</v>
      </c>
      <c r="B271" s="671" t="str">
        <f>'4 MAPA CALOR INHERENTE'!B51</f>
        <v xml:space="preserve">Posibilidad de afectación económica por sanciones o multas de entes de control   debido a la reclamación de los siniestros fuera de los tiempos establecidos en los que no opere la prescripción   </v>
      </c>
      <c r="C271" s="674" cm="1">
        <f t="array" ref="C271">IF(MOD(ROW()-7,6)=0, INDEX('3 PROBABIL E IMPACTO INHERENTE'!$E$7:$E$74, (ROW()-7)/6 + 1), "")</f>
        <v>0.6</v>
      </c>
      <c r="D271" s="677" cm="1">
        <f t="array" ref="D271">IF(MOD(ROW()-7,6)=0, INDEX('3 PROBABIL E IMPACTO INHERENTE'!$M$7:$M$74, (ROW()-7)/6 + 1), "")</f>
        <v>0.8</v>
      </c>
      <c r="E271" s="255">
        <v>1</v>
      </c>
      <c r="F271" s="482" t="s">
        <v>767</v>
      </c>
      <c r="G271" s="367" t="s">
        <v>614</v>
      </c>
      <c r="H271" s="367" t="s">
        <v>769</v>
      </c>
      <c r="I271" s="256" t="str">
        <f t="shared" si="38"/>
        <v>El supervisor y/o apoyo a la supervisión designado,  verifica  la documentación pertinente cada vez que se presente el siniestro y remite correo al corredor de seguros, con el fin de dar inicio a la reclamación de la póliza. En caso que la documentación no este completa se remite al área encargada del bien en reclamación para que se hagan los ajuste necesarios.  Como evidencia quedaran los correos remitidos a la aseguradora. El cargue de las evidencias se hará trimestralmente</v>
      </c>
      <c r="J271" s="370" t="s">
        <v>56</v>
      </c>
      <c r="K271" s="257">
        <f>+IF(J271='[3]11 FORMULAS'!$E$4,'[3]11 FORMULAS'!$F$4,IF(J271='[3]11 FORMULAS'!$E$5,'[3]11 FORMULAS'!$F$5,IF(J271='[3]11 FORMULAS'!$E$6,'[3]11 FORMULAS'!$F$6,"")))</f>
        <v>0.25</v>
      </c>
      <c r="L271" s="257" t="str">
        <f>+IF(OR(J271='[3]11 FORMULAS'!$P$4,J271='[3]11 FORMULAS'!$P$5),'[3]11 FORMULAS'!$Q$5,IF(J271='[3]11 FORMULAS'!$P$6,'[3]11 FORMULAS'!$Q$6,""))</f>
        <v>Probabilidad</v>
      </c>
      <c r="M271" s="370" t="s">
        <v>54</v>
      </c>
      <c r="N271" s="257">
        <f t="shared" si="43"/>
        <v>0.15</v>
      </c>
      <c r="O271" s="373" t="s">
        <v>766</v>
      </c>
      <c r="P271" s="373" t="s">
        <v>394</v>
      </c>
      <c r="Q271" s="373" t="s">
        <v>760</v>
      </c>
      <c r="R271" s="373" t="s">
        <v>761</v>
      </c>
      <c r="S271" s="257">
        <f t="shared" si="35"/>
        <v>0.4</v>
      </c>
      <c r="T271" s="257">
        <f>IF(L271='[3]11 FORMULAS'!$Q$5,C271-(C271*S271),C271)</f>
        <v>0.36</v>
      </c>
      <c r="U271" s="483">
        <f>IF(L271='[3]11 FORMULAS'!$Q$6,D271-(D271*S271),D271)</f>
        <v>0.8</v>
      </c>
      <c r="V271" s="680">
        <f t="shared" ref="V271" si="56">+IF(T276="","",T276)</f>
        <v>0.36</v>
      </c>
      <c r="W271" s="683">
        <f t="shared" ref="W271" si="57">+IF(U276="","",U276)</f>
        <v>0.8</v>
      </c>
    </row>
    <row r="272" spans="1:23" x14ac:dyDescent="0.25">
      <c r="A272" s="672"/>
      <c r="B272" s="672"/>
      <c r="C272" s="675"/>
      <c r="D272" s="678"/>
      <c r="E272" s="261">
        <v>2</v>
      </c>
      <c r="F272" s="484"/>
      <c r="G272" s="368"/>
      <c r="H272" s="368"/>
      <c r="I272" s="262" t="str">
        <f t="shared" si="38"/>
        <v xml:space="preserve">  </v>
      </c>
      <c r="J272" s="371"/>
      <c r="K272" s="263" t="str">
        <f>+IF(J272='[3]11 FORMULAS'!$E$4,'[3]11 FORMULAS'!$F$4,IF(J272='[3]11 FORMULAS'!$E$5,'[3]11 FORMULAS'!$F$5,IF(J272='[3]11 FORMULAS'!$E$6,'[3]11 FORMULAS'!$F$6,"")))</f>
        <v/>
      </c>
      <c r="L272" s="263" t="str">
        <f>+IF(OR(J272='[3]11 FORMULAS'!$P$4,J272='[3]11 FORMULAS'!$P$5),'[3]11 FORMULAS'!$Q$5,IF(J272='[3]11 FORMULAS'!$P$6,'[3]11 FORMULAS'!$Q$6,""))</f>
        <v/>
      </c>
      <c r="M272" s="371"/>
      <c r="N272" s="263" t="str">
        <f t="shared" si="43"/>
        <v/>
      </c>
      <c r="O272" s="374"/>
      <c r="P272" s="374"/>
      <c r="Q272" s="374"/>
      <c r="R272" s="374"/>
      <c r="S272" s="263" t="str">
        <f t="shared" si="35"/>
        <v/>
      </c>
      <c r="T272" s="263">
        <f>IF(L272='[3]11 FORMULAS'!$Q$5,T271-(T271*S272),T271)</f>
        <v>0.36</v>
      </c>
      <c r="U272" s="485">
        <f>IF(L272='[3]11 FORMULAS'!$Q$6,U271-(U271*S272),U271)</f>
        <v>0.8</v>
      </c>
      <c r="V272" s="681"/>
      <c r="W272" s="684"/>
    </row>
    <row r="273" spans="1:23" x14ac:dyDescent="0.25">
      <c r="A273" s="672"/>
      <c r="B273" s="672"/>
      <c r="C273" s="675"/>
      <c r="D273" s="678"/>
      <c r="E273" s="261">
        <v>3</v>
      </c>
      <c r="F273" s="484"/>
      <c r="G273" s="368"/>
      <c r="H273" s="368"/>
      <c r="I273" s="262" t="str">
        <f t="shared" si="38"/>
        <v xml:space="preserve">  </v>
      </c>
      <c r="J273" s="371"/>
      <c r="K273" s="263" t="str">
        <f>+IF(J273='[3]11 FORMULAS'!$E$4,'[3]11 FORMULAS'!$F$4,IF(J273='[3]11 FORMULAS'!$E$5,'[3]11 FORMULAS'!$F$5,IF(J273='[3]11 FORMULAS'!$E$6,'[3]11 FORMULAS'!$F$6,"")))</f>
        <v/>
      </c>
      <c r="L273" s="263" t="str">
        <f>+IF(OR(J273='[3]11 FORMULAS'!$P$4,J273='[3]11 FORMULAS'!$P$5),'[3]11 FORMULAS'!$Q$5,IF(J273='[3]11 FORMULAS'!$P$6,'[3]11 FORMULAS'!$Q$6,""))</f>
        <v/>
      </c>
      <c r="M273" s="371"/>
      <c r="N273" s="263" t="str">
        <f t="shared" si="43"/>
        <v/>
      </c>
      <c r="O273" s="374"/>
      <c r="P273" s="374"/>
      <c r="Q273" s="374"/>
      <c r="R273" s="374"/>
      <c r="S273" s="263" t="str">
        <f t="shared" si="35"/>
        <v/>
      </c>
      <c r="T273" s="263">
        <f>IF(L273='[3]11 FORMULAS'!$Q$5,T272-(T272*S273),T272)</f>
        <v>0.36</v>
      </c>
      <c r="U273" s="485">
        <f>IF(L273='[3]11 FORMULAS'!$Q$6,U272-(U272*S273),U272)</f>
        <v>0.8</v>
      </c>
      <c r="V273" s="681"/>
      <c r="W273" s="684"/>
    </row>
    <row r="274" spans="1:23" x14ac:dyDescent="0.25">
      <c r="A274" s="672"/>
      <c r="B274" s="672"/>
      <c r="C274" s="675"/>
      <c r="D274" s="678"/>
      <c r="E274" s="471">
        <v>4</v>
      </c>
      <c r="F274" s="484"/>
      <c r="G274" s="368"/>
      <c r="H274" s="368"/>
      <c r="I274" s="262" t="str">
        <f t="shared" si="38"/>
        <v xml:space="preserve">  </v>
      </c>
      <c r="J274" s="371"/>
      <c r="K274" s="263" t="str">
        <f>+IF(J274='[3]11 FORMULAS'!$E$4,'[3]11 FORMULAS'!$F$4,IF(J274='[3]11 FORMULAS'!$E$5,'[3]11 FORMULAS'!$F$5,IF(J274='[3]11 FORMULAS'!$E$6,'[3]11 FORMULAS'!$F$6,"")))</f>
        <v/>
      </c>
      <c r="L274" s="263" t="str">
        <f>+IF(OR(J274='[3]11 FORMULAS'!$P$4,J274='[3]11 FORMULAS'!$P$5),'[3]11 FORMULAS'!$Q$5,IF(J274='[3]11 FORMULAS'!$P$6,'[3]11 FORMULAS'!$Q$6,""))</f>
        <v/>
      </c>
      <c r="M274" s="371"/>
      <c r="N274" s="263" t="str">
        <f t="shared" si="43"/>
        <v/>
      </c>
      <c r="O274" s="374"/>
      <c r="P274" s="374"/>
      <c r="Q274" s="374"/>
      <c r="R274" s="374"/>
      <c r="S274" s="263" t="str">
        <f t="shared" si="35"/>
        <v/>
      </c>
      <c r="T274" s="263">
        <f>IF(L274='[3]11 FORMULAS'!$Q$5,T273-(T273*S274),T273)</f>
        <v>0.36</v>
      </c>
      <c r="U274" s="485">
        <f>IF(L274='[3]11 FORMULAS'!$Q$6,U273-(U273*S274),U273)</f>
        <v>0.8</v>
      </c>
      <c r="V274" s="681"/>
      <c r="W274" s="684"/>
    </row>
    <row r="275" spans="1:23" x14ac:dyDescent="0.25">
      <c r="A275" s="672"/>
      <c r="B275" s="672"/>
      <c r="C275" s="675"/>
      <c r="D275" s="678"/>
      <c r="E275" s="471">
        <v>5</v>
      </c>
      <c r="F275" s="484"/>
      <c r="G275" s="368"/>
      <c r="H275" s="368"/>
      <c r="I275" s="262" t="str">
        <f t="shared" si="38"/>
        <v xml:space="preserve">  </v>
      </c>
      <c r="J275" s="371"/>
      <c r="K275" s="263" t="str">
        <f>+IF(J275='[3]11 FORMULAS'!$E$4,'[3]11 FORMULAS'!$F$4,IF(J275='[3]11 FORMULAS'!$E$5,'[3]11 FORMULAS'!$F$5,IF(J275='[3]11 FORMULAS'!$E$6,'[3]11 FORMULAS'!$F$6,"")))</f>
        <v/>
      </c>
      <c r="L275" s="263" t="str">
        <f>+IF(OR(J275='[3]11 FORMULAS'!$P$4,J275='[3]11 FORMULAS'!$P$5),'[3]11 FORMULAS'!$Q$5,IF(J275='[3]11 FORMULAS'!$P$6,'[3]11 FORMULAS'!$Q$6,""))</f>
        <v/>
      </c>
      <c r="M275" s="371"/>
      <c r="N275" s="263" t="str">
        <f t="shared" si="43"/>
        <v/>
      </c>
      <c r="O275" s="374"/>
      <c r="P275" s="374"/>
      <c r="Q275" s="374"/>
      <c r="R275" s="374"/>
      <c r="S275" s="263" t="str">
        <f t="shared" si="35"/>
        <v/>
      </c>
      <c r="T275" s="263">
        <f>IF(L275='[3]11 FORMULAS'!$Q$5,T274-(T274*S275),T274)</f>
        <v>0.36</v>
      </c>
      <c r="U275" s="485">
        <f>IF(L275='[3]11 FORMULAS'!$Q$6,U274-(U274*S275),U274)</f>
        <v>0.8</v>
      </c>
      <c r="V275" s="681"/>
      <c r="W275" s="684"/>
    </row>
    <row r="276" spans="1:23" ht="15" thickBot="1" x14ac:dyDescent="0.3">
      <c r="A276" s="673"/>
      <c r="B276" s="673"/>
      <c r="C276" s="676"/>
      <c r="D276" s="679"/>
      <c r="E276" s="264">
        <v>6</v>
      </c>
      <c r="F276" s="486"/>
      <c r="G276" s="369"/>
      <c r="H276" s="369"/>
      <c r="I276" s="265" t="str">
        <f t="shared" si="38"/>
        <v xml:space="preserve">  </v>
      </c>
      <c r="J276" s="372"/>
      <c r="K276" s="266" t="str">
        <f>+IF(J276='[3]11 FORMULAS'!$E$4,'[3]11 FORMULAS'!$F$4,IF(J276='[3]11 FORMULAS'!$E$5,'[3]11 FORMULAS'!$F$5,IF(J276='[3]11 FORMULAS'!$E$6,'[3]11 FORMULAS'!$F$6,"")))</f>
        <v/>
      </c>
      <c r="L276" s="266" t="str">
        <f>+IF(OR(J276='[3]11 FORMULAS'!$P$4,J276='[3]11 FORMULAS'!$P$5),'[3]11 FORMULAS'!$Q$5,IF(J276='[3]11 FORMULAS'!$P$6,'[3]11 FORMULAS'!$Q$6,""))</f>
        <v/>
      </c>
      <c r="M276" s="372"/>
      <c r="N276" s="266" t="str">
        <f t="shared" si="43"/>
        <v/>
      </c>
      <c r="O276" s="375"/>
      <c r="P276" s="375"/>
      <c r="Q276" s="375"/>
      <c r="R276" s="375"/>
      <c r="S276" s="266" t="str">
        <f t="shared" si="35"/>
        <v/>
      </c>
      <c r="T276" s="266">
        <f>IF(L276='[3]11 FORMULAS'!$Q$5,T275-(T275*S276),T275)</f>
        <v>0.36</v>
      </c>
      <c r="U276" s="487">
        <f>IF(L276='[3]11 FORMULAS'!$Q$6,U275-(U275*S276),U275)</f>
        <v>0.8</v>
      </c>
      <c r="V276" s="682"/>
      <c r="W276" s="685"/>
    </row>
    <row r="277" spans="1:23" ht="171" x14ac:dyDescent="0.25">
      <c r="A277" s="671" t="str">
        <f>'4 MAPA CALOR INHERENTE'!A52</f>
        <v>R3AB</v>
      </c>
      <c r="B277" s="671" t="str">
        <f>'4 MAPA CALOR INHERENTE'!B52</f>
        <v xml:space="preserve">Posibilidad de afectación reputacional y económica  por sanciones o multas de entes de control  debido al suministro de los bienes y servicios requeridos, fuera de los tiempos establecidos en los contratos </v>
      </c>
      <c r="C277" s="674" cm="1">
        <f t="array" ref="C277">IF(MOD(ROW()-7,6)=0, INDEX('3 PROBABIL E IMPACTO INHERENTE'!$E$7:$E$74, (ROW()-7)/6 + 1), "")</f>
        <v>0.6</v>
      </c>
      <c r="D277" s="677" cm="1">
        <f t="array" ref="D277">IF(MOD(ROW()-7,6)=0, INDEX('3 PROBABIL E IMPACTO INHERENTE'!$M$7:$M$74, (ROW()-7)/6 + 1), "")</f>
        <v>0.8</v>
      </c>
      <c r="E277" s="255">
        <v>1</v>
      </c>
      <c r="F277" s="482" t="s">
        <v>724</v>
      </c>
      <c r="G277" s="367" t="s">
        <v>654</v>
      </c>
      <c r="H277" s="367" t="s">
        <v>770</v>
      </c>
      <c r="I277" s="256" t="str">
        <f t="shared" si="38"/>
        <v>El Subsecretario(a) de Inversiones y Fortalecimiento de Capacidades Operativas, La Dirección Técnica, Dirección de Operaciones y Dirección de Bienes  verifica  mensualmente el cumplimiento del calendario precontractual y contractual de acuerdo a sus competencias, con el fin de  dar cumplimiento al Plan Anual de Adquisiciones, el cual se evidenciara con los informes o actas o presentaciones de seguimiento. Para los casos en los cuales no se de cumplimiento al seguimiento mensual se procederá con la reprogramación. El cargue de las evidencias se hará trimestralmente.</v>
      </c>
      <c r="J277" s="370" t="s">
        <v>56</v>
      </c>
      <c r="K277" s="257">
        <f>+IF(J277='[3]11 FORMULAS'!$E$4,'[3]11 FORMULAS'!$F$4,IF(J277='[3]11 FORMULAS'!$E$5,'[3]11 FORMULAS'!$F$5,IF(J277='[3]11 FORMULAS'!$E$6,'[3]11 FORMULAS'!$F$6,"")))</f>
        <v>0.25</v>
      </c>
      <c r="L277" s="257" t="str">
        <f>+IF(OR(J277='[3]11 FORMULAS'!$P$4,J277='[3]11 FORMULAS'!$P$5),'[3]11 FORMULAS'!$Q$5,IF(J277='[3]11 FORMULAS'!$P$6,'[3]11 FORMULAS'!$Q$6,""))</f>
        <v>Probabilidad</v>
      </c>
      <c r="M277" s="370" t="s">
        <v>54</v>
      </c>
      <c r="N277" s="257">
        <f t="shared" si="43"/>
        <v>0.15</v>
      </c>
      <c r="O277" s="373" t="s">
        <v>766</v>
      </c>
      <c r="P277" s="373" t="s">
        <v>397</v>
      </c>
      <c r="Q277" s="373" t="s">
        <v>760</v>
      </c>
      <c r="R277" s="373" t="s">
        <v>763</v>
      </c>
      <c r="S277" s="257">
        <f t="shared" si="35"/>
        <v>0.4</v>
      </c>
      <c r="T277" s="257">
        <f>IF(L277='[3]11 FORMULAS'!$Q$5,C277-(C277*S277),C277)</f>
        <v>0.36</v>
      </c>
      <c r="U277" s="483">
        <f>IF(L277='[3]11 FORMULAS'!$Q$6,D277-(D277*S277),D277)</f>
        <v>0.8</v>
      </c>
      <c r="V277" s="680">
        <f t="shared" ref="V277" si="58">+IF(T282="","",T282)</f>
        <v>0.216</v>
      </c>
      <c r="W277" s="683">
        <f t="shared" ref="W277" si="59">+IF(U282="","",U282)</f>
        <v>0.8</v>
      </c>
    </row>
    <row r="278" spans="1:23" ht="156.75" x14ac:dyDescent="0.25">
      <c r="A278" s="672"/>
      <c r="B278" s="672"/>
      <c r="C278" s="675"/>
      <c r="D278" s="678"/>
      <c r="E278" s="261">
        <v>2</v>
      </c>
      <c r="F278" s="484" t="s">
        <v>771</v>
      </c>
      <c r="G278" s="368" t="s">
        <v>654</v>
      </c>
      <c r="H278" s="368" t="s">
        <v>772</v>
      </c>
      <c r="I278" s="262" t="str">
        <f t="shared" si="38"/>
        <v>El Director de bienes  verifica  la gestión de pagos de los contratos de recurrencia, cada vez que se gestiona un pago, con el fin de asegurar la continuidad de los servicios contratados, según lo establecido en la metodología de supervisión de contratos M-FC-1. Como evidencia se suministrarán  los formatos Seguimiento Financiero de Contratos F-AB-1351 y las actas. Para los casos en los cuales se evidencie retrasos, se pondrá en conocimiento en la reunión de gestión, para generar las acciones correctivas del caso. El cargue de evidencias se realizará trimestralmente.</v>
      </c>
      <c r="J278" s="371" t="s">
        <v>56</v>
      </c>
      <c r="K278" s="263">
        <f>+IF(J278='[3]11 FORMULAS'!$E$4,'[3]11 FORMULAS'!$F$4,IF(J278='[3]11 FORMULAS'!$E$5,'[3]11 FORMULAS'!$F$5,IF(J278='[3]11 FORMULAS'!$E$6,'[3]11 FORMULAS'!$F$6,"")))</f>
        <v>0.25</v>
      </c>
      <c r="L278" s="263" t="str">
        <f>+IF(OR(J278='[3]11 FORMULAS'!$P$4,J278='[3]11 FORMULAS'!$P$5),'[3]11 FORMULAS'!$Q$5,IF(J278='[3]11 FORMULAS'!$P$6,'[3]11 FORMULAS'!$Q$6,""))</f>
        <v>Probabilidad</v>
      </c>
      <c r="M278" s="371" t="s">
        <v>54</v>
      </c>
      <c r="N278" s="263">
        <f t="shared" si="43"/>
        <v>0.15</v>
      </c>
      <c r="O278" s="374" t="s">
        <v>766</v>
      </c>
      <c r="P278" s="374" t="s">
        <v>394</v>
      </c>
      <c r="Q278" s="374" t="s">
        <v>760</v>
      </c>
      <c r="R278" s="374" t="s">
        <v>761</v>
      </c>
      <c r="S278" s="263">
        <f t="shared" si="35"/>
        <v>0.4</v>
      </c>
      <c r="T278" s="263">
        <f>IF(L278='[3]11 FORMULAS'!$Q$5,T277-(T277*S278),T277)</f>
        <v>0.216</v>
      </c>
      <c r="U278" s="485">
        <f>IF(L278='[3]11 FORMULAS'!$Q$6,U277-(U277*S278),U277)</f>
        <v>0.8</v>
      </c>
      <c r="V278" s="681"/>
      <c r="W278" s="684"/>
    </row>
    <row r="279" spans="1:23" x14ac:dyDescent="0.25">
      <c r="A279" s="672"/>
      <c r="B279" s="672"/>
      <c r="C279" s="675"/>
      <c r="D279" s="678"/>
      <c r="E279" s="261">
        <v>3</v>
      </c>
      <c r="F279" s="484"/>
      <c r="G279" s="368"/>
      <c r="H279" s="368"/>
      <c r="I279" s="262" t="str">
        <f t="shared" si="38"/>
        <v xml:space="preserve">  </v>
      </c>
      <c r="J279" s="371"/>
      <c r="K279" s="263" t="str">
        <f>+IF(J279='[3]11 FORMULAS'!$E$4,'[3]11 FORMULAS'!$F$4,IF(J279='[3]11 FORMULAS'!$E$5,'[3]11 FORMULAS'!$F$5,IF(J279='[3]11 FORMULAS'!$E$6,'[3]11 FORMULAS'!$F$6,"")))</f>
        <v/>
      </c>
      <c r="L279" s="263" t="str">
        <f>+IF(OR(J279='[3]11 FORMULAS'!$P$4,J279='[3]11 FORMULAS'!$P$5),'[3]11 FORMULAS'!$Q$5,IF(J279='[3]11 FORMULAS'!$P$6,'[3]11 FORMULAS'!$Q$6,""))</f>
        <v/>
      </c>
      <c r="M279" s="371"/>
      <c r="N279" s="263" t="str">
        <f t="shared" si="43"/>
        <v/>
      </c>
      <c r="O279" s="374"/>
      <c r="P279" s="374"/>
      <c r="Q279" s="374"/>
      <c r="R279" s="374"/>
      <c r="S279" s="263" t="str">
        <f t="shared" si="35"/>
        <v/>
      </c>
      <c r="T279" s="263">
        <f>IF(L279='[3]11 FORMULAS'!$Q$5,T278-(T278*S279),T278)</f>
        <v>0.216</v>
      </c>
      <c r="U279" s="485">
        <f>IF(L279='[3]11 FORMULAS'!$Q$6,U278-(U278*S279),U278)</f>
        <v>0.8</v>
      </c>
      <c r="V279" s="681"/>
      <c r="W279" s="684"/>
    </row>
    <row r="280" spans="1:23" x14ac:dyDescent="0.25">
      <c r="A280" s="672"/>
      <c r="B280" s="672"/>
      <c r="C280" s="675"/>
      <c r="D280" s="678"/>
      <c r="E280" s="471">
        <v>4</v>
      </c>
      <c r="F280" s="484"/>
      <c r="G280" s="368"/>
      <c r="H280" s="368"/>
      <c r="I280" s="262" t="str">
        <f t="shared" si="38"/>
        <v xml:space="preserve">  </v>
      </c>
      <c r="J280" s="371"/>
      <c r="K280" s="263" t="str">
        <f>+IF(J280='[3]11 FORMULAS'!$E$4,'[3]11 FORMULAS'!$F$4,IF(J280='[3]11 FORMULAS'!$E$5,'[3]11 FORMULAS'!$F$5,IF(J280='[3]11 FORMULAS'!$E$6,'[3]11 FORMULAS'!$F$6,"")))</f>
        <v/>
      </c>
      <c r="L280" s="263" t="str">
        <f>+IF(OR(J280='[3]11 FORMULAS'!$P$4,J280='[3]11 FORMULAS'!$P$5),'[3]11 FORMULAS'!$Q$5,IF(J280='[3]11 FORMULAS'!$P$6,'[3]11 FORMULAS'!$Q$6,""))</f>
        <v/>
      </c>
      <c r="M280" s="371"/>
      <c r="N280" s="263" t="str">
        <f t="shared" si="43"/>
        <v/>
      </c>
      <c r="O280" s="374"/>
      <c r="P280" s="374"/>
      <c r="Q280" s="374"/>
      <c r="R280" s="374"/>
      <c r="S280" s="263" t="str">
        <f t="shared" si="35"/>
        <v/>
      </c>
      <c r="T280" s="263">
        <f>IF(L280='[3]11 FORMULAS'!$Q$5,T279-(T279*S280),T279)</f>
        <v>0.216</v>
      </c>
      <c r="U280" s="485">
        <f>IF(L280='[3]11 FORMULAS'!$Q$6,U279-(U279*S280),U279)</f>
        <v>0.8</v>
      </c>
      <c r="V280" s="681"/>
      <c r="W280" s="684"/>
    </row>
    <row r="281" spans="1:23" x14ac:dyDescent="0.25">
      <c r="A281" s="672"/>
      <c r="B281" s="672"/>
      <c r="C281" s="675"/>
      <c r="D281" s="678"/>
      <c r="E281" s="471">
        <v>5</v>
      </c>
      <c r="F281" s="484"/>
      <c r="G281" s="368"/>
      <c r="H281" s="368"/>
      <c r="I281" s="262" t="str">
        <f t="shared" si="38"/>
        <v xml:space="preserve">  </v>
      </c>
      <c r="J281" s="371"/>
      <c r="K281" s="263" t="str">
        <f>+IF(J281='[3]11 FORMULAS'!$E$4,'[3]11 FORMULAS'!$F$4,IF(J281='[3]11 FORMULAS'!$E$5,'[3]11 FORMULAS'!$F$5,IF(J281='[3]11 FORMULAS'!$E$6,'[3]11 FORMULAS'!$F$6,"")))</f>
        <v/>
      </c>
      <c r="L281" s="263" t="str">
        <f>+IF(OR(J281='[3]11 FORMULAS'!$P$4,J281='[3]11 FORMULAS'!$P$5),'[3]11 FORMULAS'!$Q$5,IF(J281='[3]11 FORMULAS'!$P$6,'[3]11 FORMULAS'!$Q$6,""))</f>
        <v/>
      </c>
      <c r="M281" s="371"/>
      <c r="N281" s="263" t="str">
        <f t="shared" si="43"/>
        <v/>
      </c>
      <c r="O281" s="374"/>
      <c r="P281" s="374"/>
      <c r="Q281" s="374"/>
      <c r="R281" s="374"/>
      <c r="S281" s="263" t="str">
        <f t="shared" ref="S281:S344" si="60">+IFERROR(K281+N281,"")</f>
        <v/>
      </c>
      <c r="T281" s="263">
        <f>IF(L281='[3]11 FORMULAS'!$Q$5,T280-(T280*S281),T280)</f>
        <v>0.216</v>
      </c>
      <c r="U281" s="485">
        <f>IF(L281='[3]11 FORMULAS'!$Q$6,U280-(U280*S281),U280)</f>
        <v>0.8</v>
      </c>
      <c r="V281" s="681"/>
      <c r="W281" s="684"/>
    </row>
    <row r="282" spans="1:23" ht="15" thickBot="1" x14ac:dyDescent="0.3">
      <c r="A282" s="673"/>
      <c r="B282" s="673"/>
      <c r="C282" s="676"/>
      <c r="D282" s="679"/>
      <c r="E282" s="264">
        <v>6</v>
      </c>
      <c r="F282" s="486"/>
      <c r="G282" s="369"/>
      <c r="H282" s="369"/>
      <c r="I282" s="265" t="str">
        <f t="shared" si="38"/>
        <v xml:space="preserve">  </v>
      </c>
      <c r="J282" s="372"/>
      <c r="K282" s="266" t="str">
        <f>+IF(J282='[3]11 FORMULAS'!$E$4,'[3]11 FORMULAS'!$F$4,IF(J282='[3]11 FORMULAS'!$E$5,'[3]11 FORMULAS'!$F$5,IF(J282='[3]11 FORMULAS'!$E$6,'[3]11 FORMULAS'!$F$6,"")))</f>
        <v/>
      </c>
      <c r="L282" s="266" t="str">
        <f>+IF(OR(J282='[3]11 FORMULAS'!$P$4,J282='[3]11 FORMULAS'!$P$5),'[3]11 FORMULAS'!$Q$5,IF(J282='[3]11 FORMULAS'!$P$6,'[3]11 FORMULAS'!$Q$6,""))</f>
        <v/>
      </c>
      <c r="M282" s="372"/>
      <c r="N282" s="266" t="str">
        <f t="shared" si="43"/>
        <v/>
      </c>
      <c r="O282" s="375"/>
      <c r="P282" s="375"/>
      <c r="Q282" s="375"/>
      <c r="R282" s="375"/>
      <c r="S282" s="266" t="str">
        <f t="shared" si="60"/>
        <v/>
      </c>
      <c r="T282" s="266">
        <f>IF(L282='[3]11 FORMULAS'!$Q$5,T281-(T281*S282),T281)</f>
        <v>0.216</v>
      </c>
      <c r="U282" s="487">
        <f>IF(L282='[3]11 FORMULAS'!$Q$6,U281-(U281*S282),U281)</f>
        <v>0.8</v>
      </c>
      <c r="V282" s="682"/>
      <c r="W282" s="685"/>
    </row>
    <row r="283" spans="1:23" ht="128.25" x14ac:dyDescent="0.25">
      <c r="A283" s="671" t="str">
        <f>'4 MAPA CALOR INHERENTE'!A53</f>
        <v>R4AB</v>
      </c>
      <c r="B283" s="671" t="str">
        <f>'4 MAPA CALOR INHERENTE'!B53</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283" s="674" cm="1">
        <f t="array" ref="C283">IF(MOD(ROW()-7,6)=0, INDEX('3 PROBABIL E IMPACTO INHERENTE'!$E$7:$E$74, (ROW()-7)/6 + 1), "")</f>
        <v>0.6</v>
      </c>
      <c r="D283" s="677" cm="1">
        <f t="array" ref="D283">IF(MOD(ROW()-7,6)=0, INDEX('3 PROBABIL E IMPACTO INHERENTE'!$M$7:$M$74, (ROW()-7)/6 + 1), "")</f>
        <v>0.8</v>
      </c>
      <c r="E283" s="255">
        <v>1</v>
      </c>
      <c r="F283" s="482" t="s">
        <v>773</v>
      </c>
      <c r="G283" s="367" t="s">
        <v>654</v>
      </c>
      <c r="H283" s="367" t="s">
        <v>774</v>
      </c>
      <c r="I283" s="256" t="str">
        <f t="shared" si="38"/>
        <v xml:space="preserve">El Subsecretario (a) de inversiones y Fortalecimiento de capacidades operativa,  verifica  anualmente la consolidación las necesidades de los grupos de interes, con el fin de dar cumplimiento a los proyectos y metas establecidos en el plan de desarrollo distrital  como evidencia se registrara formato "Consolidación Requerimientos Grupos de Interés".  En los casos que no se cuente con éste Formato no se incluirá en el anteproyecto de presupuesto. </v>
      </c>
      <c r="J283" s="370" t="s">
        <v>56</v>
      </c>
      <c r="K283" s="257">
        <f>+IF(J283='[3]11 FORMULAS'!$E$4,'[3]11 FORMULAS'!$F$4,IF(J283='[3]11 FORMULAS'!$E$5,'[3]11 FORMULAS'!$F$5,IF(J283='[3]11 FORMULAS'!$E$6,'[3]11 FORMULAS'!$F$6,"")))</f>
        <v>0.25</v>
      </c>
      <c r="L283" s="257" t="str">
        <f>+IF(OR(J283='[3]11 FORMULAS'!$P$4,J283='[3]11 FORMULAS'!$P$5),'[3]11 FORMULAS'!$Q$5,IF(J283='[3]11 FORMULAS'!$P$6,'[3]11 FORMULAS'!$Q$6,""))</f>
        <v>Probabilidad</v>
      </c>
      <c r="M283" s="370" t="s">
        <v>54</v>
      </c>
      <c r="N283" s="257">
        <f t="shared" si="43"/>
        <v>0.15</v>
      </c>
      <c r="O283" s="373" t="s">
        <v>766</v>
      </c>
      <c r="P283" s="373" t="s">
        <v>402</v>
      </c>
      <c r="Q283" s="373" t="s">
        <v>760</v>
      </c>
      <c r="R283" s="373" t="s">
        <v>761</v>
      </c>
      <c r="S283" s="257">
        <f t="shared" si="60"/>
        <v>0.4</v>
      </c>
      <c r="T283" s="257">
        <f>IF(L283='[3]11 FORMULAS'!$Q$5,C283-(C283*S283),C283)</f>
        <v>0.36</v>
      </c>
      <c r="U283" s="483">
        <f>IF(L283='[3]11 FORMULAS'!$Q$6,D283-(D283*S283),D283)</f>
        <v>0.8</v>
      </c>
      <c r="V283" s="680">
        <f t="shared" ref="V283" si="61">+IF(T288="","",T288)</f>
        <v>0.216</v>
      </c>
      <c r="W283" s="683">
        <f t="shared" ref="W283" si="62">+IF(U288="","",U288)</f>
        <v>0.8</v>
      </c>
    </row>
    <row r="284" spans="1:23" ht="142.5" x14ac:dyDescent="0.25">
      <c r="A284" s="672"/>
      <c r="B284" s="672"/>
      <c r="C284" s="675"/>
      <c r="D284" s="678"/>
      <c r="E284" s="261">
        <v>2</v>
      </c>
      <c r="F284" s="484" t="s">
        <v>775</v>
      </c>
      <c r="G284" s="368" t="s">
        <v>621</v>
      </c>
      <c r="H284" s="368" t="s">
        <v>776</v>
      </c>
      <c r="I284" s="262" t="str">
        <f t="shared" ref="I284:I347" si="63">+CONCATENATE(F284," ",G284," ",H284)</f>
        <v>La Dirección de Bienes  realiza  seguimiento mensual al control de cuentas y al cumplimiento del PAC, a través del formato F-AB-1362 Control de Cuentas Contratos Dirección de Bienes. En caso evidenciar incumplimiento en el PAC se solicitarán las acciones necesarias para llevar a cabo la radicación de las cuentas programadas, asimismo se hará la respectiva reprogramación del PAA. Como evidencia se suministrará el Formato F-AB-1362 Control de Cuentas Contratos Dirección de Bienes. El cargue de evidencias se realizará mensualmente.</v>
      </c>
      <c r="J284" s="371" t="s">
        <v>56</v>
      </c>
      <c r="K284" s="263">
        <f>+IF(J284='[3]11 FORMULAS'!$E$4,'[3]11 FORMULAS'!$F$4,IF(J284='[3]11 FORMULAS'!$E$5,'[3]11 FORMULAS'!$F$5,IF(J284='[3]11 FORMULAS'!$E$6,'[3]11 FORMULAS'!$F$6,"")))</f>
        <v>0.25</v>
      </c>
      <c r="L284" s="263" t="str">
        <f>+IF(OR(J284='[3]11 FORMULAS'!$P$4,J284='[3]11 FORMULAS'!$P$5),'[3]11 FORMULAS'!$Q$5,IF(J284='[3]11 FORMULAS'!$P$6,'[3]11 FORMULAS'!$Q$6,""))</f>
        <v>Probabilidad</v>
      </c>
      <c r="M284" s="371" t="s">
        <v>54</v>
      </c>
      <c r="N284" s="263">
        <f t="shared" si="43"/>
        <v>0.15</v>
      </c>
      <c r="O284" s="374" t="s">
        <v>766</v>
      </c>
      <c r="P284" s="374" t="s">
        <v>397</v>
      </c>
      <c r="Q284" s="374" t="s">
        <v>760</v>
      </c>
      <c r="R284" s="374" t="s">
        <v>761</v>
      </c>
      <c r="S284" s="263">
        <f t="shared" si="60"/>
        <v>0.4</v>
      </c>
      <c r="T284" s="263">
        <f>IF(L284='[3]11 FORMULAS'!$Q$5,T283-(T283*S284),T283)</f>
        <v>0.216</v>
      </c>
      <c r="U284" s="485">
        <f>IF(L284='[3]11 FORMULAS'!$Q$6,U283-(U283*S284),U283)</f>
        <v>0.8</v>
      </c>
      <c r="V284" s="681"/>
      <c r="W284" s="684"/>
    </row>
    <row r="285" spans="1:23" x14ac:dyDescent="0.25">
      <c r="A285" s="672"/>
      <c r="B285" s="672"/>
      <c r="C285" s="675"/>
      <c r="D285" s="678"/>
      <c r="E285" s="261">
        <v>3</v>
      </c>
      <c r="F285" s="484"/>
      <c r="G285" s="368"/>
      <c r="H285" s="368"/>
      <c r="I285" s="262" t="str">
        <f t="shared" si="63"/>
        <v xml:space="preserve">  </v>
      </c>
      <c r="J285" s="371"/>
      <c r="K285" s="263" t="str">
        <f>+IF(J285='[3]11 FORMULAS'!$E$4,'[3]11 FORMULAS'!$F$4,IF(J285='[3]11 FORMULAS'!$E$5,'[3]11 FORMULAS'!$F$5,IF(J285='[3]11 FORMULAS'!$E$6,'[3]11 FORMULAS'!$F$6,"")))</f>
        <v/>
      </c>
      <c r="L285" s="263" t="str">
        <f>+IF(OR(J285='[3]11 FORMULAS'!$P$4,J285='[3]11 FORMULAS'!$P$5),'[3]11 FORMULAS'!$Q$5,IF(J285='[3]11 FORMULAS'!$P$6,'[3]11 FORMULAS'!$Q$6,""))</f>
        <v/>
      </c>
      <c r="M285" s="371"/>
      <c r="N285" s="263" t="str">
        <f t="shared" si="43"/>
        <v/>
      </c>
      <c r="O285" s="374"/>
      <c r="P285" s="374"/>
      <c r="Q285" s="374"/>
      <c r="R285" s="374"/>
      <c r="S285" s="263" t="str">
        <f t="shared" si="60"/>
        <v/>
      </c>
      <c r="T285" s="263">
        <f>IF(L285='[3]11 FORMULAS'!$Q$5,T284-(T284*S285),T284)</f>
        <v>0.216</v>
      </c>
      <c r="U285" s="485">
        <f>IF(L285='[3]11 FORMULAS'!$Q$6,U284-(U284*S285),U284)</f>
        <v>0.8</v>
      </c>
      <c r="V285" s="681"/>
      <c r="W285" s="684"/>
    </row>
    <row r="286" spans="1:23" x14ac:dyDescent="0.25">
      <c r="A286" s="672"/>
      <c r="B286" s="672"/>
      <c r="C286" s="675"/>
      <c r="D286" s="678"/>
      <c r="E286" s="471">
        <v>4</v>
      </c>
      <c r="F286" s="484"/>
      <c r="G286" s="368"/>
      <c r="H286" s="368"/>
      <c r="I286" s="262" t="str">
        <f t="shared" si="63"/>
        <v xml:space="preserve">  </v>
      </c>
      <c r="J286" s="371"/>
      <c r="K286" s="263" t="str">
        <f>+IF(J286='[3]11 FORMULAS'!$E$4,'[3]11 FORMULAS'!$F$4,IF(J286='[3]11 FORMULAS'!$E$5,'[3]11 FORMULAS'!$F$5,IF(J286='[3]11 FORMULAS'!$E$6,'[3]11 FORMULAS'!$F$6,"")))</f>
        <v/>
      </c>
      <c r="L286" s="263" t="str">
        <f>+IF(OR(J286='[3]11 FORMULAS'!$P$4,J286='[3]11 FORMULAS'!$P$5),'[3]11 FORMULAS'!$Q$5,IF(J286='[3]11 FORMULAS'!$P$6,'[3]11 FORMULAS'!$Q$6,""))</f>
        <v/>
      </c>
      <c r="M286" s="371"/>
      <c r="N286" s="263" t="str">
        <f t="shared" si="43"/>
        <v/>
      </c>
      <c r="O286" s="374"/>
      <c r="P286" s="374"/>
      <c r="Q286" s="374"/>
      <c r="R286" s="374"/>
      <c r="S286" s="263" t="str">
        <f t="shared" si="60"/>
        <v/>
      </c>
      <c r="T286" s="263">
        <f>IF(L286='[3]11 FORMULAS'!$Q$5,T285-(T285*S286),T285)</f>
        <v>0.216</v>
      </c>
      <c r="U286" s="485">
        <f>IF(L286='[3]11 FORMULAS'!$Q$6,U285-(U285*S286),U285)</f>
        <v>0.8</v>
      </c>
      <c r="V286" s="681"/>
      <c r="W286" s="684"/>
    </row>
    <row r="287" spans="1:23" ht="14.25" customHeight="1" x14ac:dyDescent="0.25">
      <c r="A287" s="672"/>
      <c r="B287" s="672"/>
      <c r="C287" s="675"/>
      <c r="D287" s="678"/>
      <c r="E287" s="471">
        <v>5</v>
      </c>
      <c r="F287" s="484"/>
      <c r="G287" s="368"/>
      <c r="H287" s="368"/>
      <c r="I287" s="262" t="str">
        <f t="shared" si="63"/>
        <v xml:space="preserve">  </v>
      </c>
      <c r="J287" s="371"/>
      <c r="K287" s="263" t="str">
        <f>+IF(J287='[3]11 FORMULAS'!$E$4,'[3]11 FORMULAS'!$F$4,IF(J287='[3]11 FORMULAS'!$E$5,'[3]11 FORMULAS'!$F$5,IF(J287='[3]11 FORMULAS'!$E$6,'[3]11 FORMULAS'!$F$6,"")))</f>
        <v/>
      </c>
      <c r="L287" s="263" t="str">
        <f>+IF(OR(J287='[3]11 FORMULAS'!$P$4,J287='[3]11 FORMULAS'!$P$5),'[3]11 FORMULAS'!$Q$5,IF(J287='[3]11 FORMULAS'!$P$6,'[3]11 FORMULAS'!$Q$6,""))</f>
        <v/>
      </c>
      <c r="M287" s="371"/>
      <c r="N287" s="263" t="str">
        <f t="shared" si="43"/>
        <v/>
      </c>
      <c r="O287" s="374"/>
      <c r="P287" s="374"/>
      <c r="Q287" s="374"/>
      <c r="R287" s="374"/>
      <c r="S287" s="263" t="str">
        <f t="shared" si="60"/>
        <v/>
      </c>
      <c r="T287" s="263">
        <f>IF(L287='[3]11 FORMULAS'!$Q$5,T286-(T286*S287),T286)</f>
        <v>0.216</v>
      </c>
      <c r="U287" s="485">
        <f>IF(L287='[3]11 FORMULAS'!$Q$6,U286-(U286*S287),U286)</f>
        <v>0.8</v>
      </c>
      <c r="V287" s="681"/>
      <c r="W287" s="684"/>
    </row>
    <row r="288" spans="1:23" ht="15" thickBot="1" x14ac:dyDescent="0.3">
      <c r="A288" s="673"/>
      <c r="B288" s="673"/>
      <c r="C288" s="676"/>
      <c r="D288" s="679"/>
      <c r="E288" s="264">
        <v>6</v>
      </c>
      <c r="F288" s="486"/>
      <c r="G288" s="369"/>
      <c r="H288" s="369"/>
      <c r="I288" s="265" t="str">
        <f t="shared" si="63"/>
        <v xml:space="preserve">  </v>
      </c>
      <c r="J288" s="372"/>
      <c r="K288" s="266" t="str">
        <f>+IF(J288='[3]11 FORMULAS'!$E$4,'[3]11 FORMULAS'!$F$4,IF(J288='[3]11 FORMULAS'!$E$5,'[3]11 FORMULAS'!$F$5,IF(J288='[3]11 FORMULAS'!$E$6,'[3]11 FORMULAS'!$F$6,"")))</f>
        <v/>
      </c>
      <c r="L288" s="266" t="str">
        <f>+IF(OR(J288='[3]11 FORMULAS'!$P$4,J288='[3]11 FORMULAS'!$P$5),'[3]11 FORMULAS'!$Q$5,IF(J288='[3]11 FORMULAS'!$P$6,'[3]11 FORMULAS'!$Q$6,""))</f>
        <v/>
      </c>
      <c r="M288" s="372"/>
      <c r="N288" s="266" t="str">
        <f t="shared" si="43"/>
        <v/>
      </c>
      <c r="O288" s="375"/>
      <c r="P288" s="375"/>
      <c r="Q288" s="375"/>
      <c r="R288" s="375"/>
      <c r="S288" s="266" t="str">
        <f t="shared" si="60"/>
        <v/>
      </c>
      <c r="T288" s="266">
        <f>IF(L288='[3]11 FORMULAS'!$Q$5,T287-(T287*S288),T287)</f>
        <v>0.216</v>
      </c>
      <c r="U288" s="487">
        <f>IF(L288='[3]11 FORMULAS'!$Q$6,U287-(U287*S288),U287)</f>
        <v>0.8</v>
      </c>
      <c r="V288" s="682"/>
      <c r="W288" s="685"/>
    </row>
    <row r="289" spans="1:23" ht="171" x14ac:dyDescent="0.25">
      <c r="A289" s="671" t="str">
        <f>'4 MAPA CALOR INHERENTE'!A54</f>
        <v>R5AB</v>
      </c>
      <c r="B289" s="671" t="str">
        <f>'4 MAPA CALOR INHERENTE'!B54</f>
        <v>Posibilidad de afectación reputacional y económica por sanciones o multas de entes de control y/o quejas de los grupos de interes debido a la inadecuada disposición de los residuos peligrosos (Talleres)</v>
      </c>
      <c r="C289" s="674" cm="1">
        <f t="array" ref="C289">IF(MOD(ROW()-7,6)=0, INDEX('3 PROBABIL E IMPACTO INHERENTE'!$E$7:$E$74, (ROW()-7)/6 + 1), "")</f>
        <v>0.6</v>
      </c>
      <c r="D289" s="677" cm="1">
        <f t="array" ref="D289">IF(MOD(ROW()-7,6)=0, INDEX('3 PROBABIL E IMPACTO INHERENTE'!$M$7:$M$74, (ROW()-7)/6 + 1), "")</f>
        <v>0.8</v>
      </c>
      <c r="E289" s="255">
        <v>1</v>
      </c>
      <c r="F289" s="482" t="s">
        <v>777</v>
      </c>
      <c r="G289" s="367" t="s">
        <v>714</v>
      </c>
      <c r="H289" s="367" t="s">
        <v>778</v>
      </c>
      <c r="I289" s="256" t="str">
        <f t="shared" si="63"/>
        <v>El supervisor y/o apoyo a la supervisión designado,  verifica   cada vez que se requiera, los certificados de disposición final de los residuos peligrosos generados en los talleres y los remite al Grupo PIGA, con el fin de dar cumplimiento a normas ambientales.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J289" s="370" t="s">
        <v>69</v>
      </c>
      <c r="K289" s="257">
        <f>+IF(J289='[3]11 FORMULAS'!$E$4,'[3]11 FORMULAS'!$F$4,IF(J289='[3]11 FORMULAS'!$E$5,'[3]11 FORMULAS'!$F$5,IF(J289='[3]11 FORMULAS'!$E$6,'[3]11 FORMULAS'!$F$6,"")))</f>
        <v>0.15</v>
      </c>
      <c r="L289" s="257" t="str">
        <f>+IF(OR(J289='[3]11 FORMULAS'!$P$4,J289='[3]11 FORMULAS'!$P$5),'[3]11 FORMULAS'!$Q$5,IF(J289='[3]11 FORMULAS'!$P$6,'[3]11 FORMULAS'!$Q$6,""))</f>
        <v>Probabilidad</v>
      </c>
      <c r="M289" s="370" t="s">
        <v>54</v>
      </c>
      <c r="N289" s="257">
        <f t="shared" si="43"/>
        <v>0.15</v>
      </c>
      <c r="O289" s="373" t="s">
        <v>766</v>
      </c>
      <c r="P289" s="373" t="s">
        <v>394</v>
      </c>
      <c r="Q289" s="373" t="s">
        <v>760</v>
      </c>
      <c r="R289" s="373" t="s">
        <v>761</v>
      </c>
      <c r="S289" s="257">
        <f t="shared" si="60"/>
        <v>0.3</v>
      </c>
      <c r="T289" s="257">
        <f>IF(L289='[3]11 FORMULAS'!$Q$5,C289-(C289*S289),C289)</f>
        <v>0.42</v>
      </c>
      <c r="U289" s="483">
        <f>IF(L289='[3]11 FORMULAS'!$Q$6,D289-(D289*S289),D289)</f>
        <v>0.8</v>
      </c>
      <c r="V289" s="680">
        <f t="shared" ref="V289" si="64">+IF(T294="","",T294)</f>
        <v>0.29399999999999998</v>
      </c>
      <c r="W289" s="683">
        <f t="shared" ref="W289" si="65">+IF(U294="","",U294)</f>
        <v>0.8</v>
      </c>
    </row>
    <row r="290" spans="1:23" ht="156.75" x14ac:dyDescent="0.25">
      <c r="A290" s="672"/>
      <c r="B290" s="672"/>
      <c r="C290" s="675"/>
      <c r="D290" s="678"/>
      <c r="E290" s="261">
        <v>2</v>
      </c>
      <c r="F290" s="484" t="s">
        <v>779</v>
      </c>
      <c r="G290" s="368" t="s">
        <v>614</v>
      </c>
      <c r="H290" s="368" t="s">
        <v>780</v>
      </c>
      <c r="I290" s="262" t="str">
        <f t="shared" si="63"/>
        <v>El supervisor y/o apoyo a la supervisión designado  verifica  los certificados de disposición de llantas gestionados en los talleres cada vez que sea necesario y los remitirá al Grupo PIGA.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J290" s="371" t="s">
        <v>69</v>
      </c>
      <c r="K290" s="263">
        <f>+IF(J290='[3]11 FORMULAS'!$E$4,'[3]11 FORMULAS'!$F$4,IF(J290='[3]11 FORMULAS'!$E$5,'[3]11 FORMULAS'!$F$5,IF(J290='[3]11 FORMULAS'!$E$6,'[3]11 FORMULAS'!$F$6,"")))</f>
        <v>0.15</v>
      </c>
      <c r="L290" s="263" t="str">
        <f>+IF(OR(J290='[3]11 FORMULAS'!$P$4,J290='[3]11 FORMULAS'!$P$5),'[3]11 FORMULAS'!$Q$5,IF(J290='[3]11 FORMULAS'!$P$6,'[3]11 FORMULAS'!$Q$6,""))</f>
        <v>Probabilidad</v>
      </c>
      <c r="M290" s="371" t="s">
        <v>54</v>
      </c>
      <c r="N290" s="263">
        <f t="shared" si="43"/>
        <v>0.15</v>
      </c>
      <c r="O290" s="374" t="s">
        <v>766</v>
      </c>
      <c r="P290" s="374" t="s">
        <v>762</v>
      </c>
      <c r="Q290" s="374" t="s">
        <v>760</v>
      </c>
      <c r="R290" s="374" t="s">
        <v>761</v>
      </c>
      <c r="S290" s="263">
        <f t="shared" si="60"/>
        <v>0.3</v>
      </c>
      <c r="T290" s="263">
        <f>IF(L290='[3]11 FORMULAS'!$Q$5,T289-(T289*S290),T289)</f>
        <v>0.29399999999999998</v>
      </c>
      <c r="U290" s="485">
        <f>IF(L290='[3]11 FORMULAS'!$Q$6,U289-(U289*S290),U289)</f>
        <v>0.8</v>
      </c>
      <c r="V290" s="681"/>
      <c r="W290" s="684"/>
    </row>
    <row r="291" spans="1:23" x14ac:dyDescent="0.25">
      <c r="A291" s="672"/>
      <c r="B291" s="672"/>
      <c r="C291" s="675"/>
      <c r="D291" s="678"/>
      <c r="E291" s="261">
        <v>3</v>
      </c>
      <c r="F291" s="484"/>
      <c r="G291" s="368"/>
      <c r="H291" s="368"/>
      <c r="I291" s="262" t="str">
        <f t="shared" si="63"/>
        <v xml:space="preserve">  </v>
      </c>
      <c r="J291" s="371"/>
      <c r="K291" s="263" t="str">
        <f>+IF(J291='[3]11 FORMULAS'!$E$4,'[3]11 FORMULAS'!$F$4,IF(J291='[3]11 FORMULAS'!$E$5,'[3]11 FORMULAS'!$F$5,IF(J291='[3]11 FORMULAS'!$E$6,'[3]11 FORMULAS'!$F$6,"")))</f>
        <v/>
      </c>
      <c r="L291" s="263" t="str">
        <f>+IF(OR(J291='[3]11 FORMULAS'!$P$4,J291='[3]11 FORMULAS'!$P$5),'[3]11 FORMULAS'!$Q$5,IF(J291='[3]11 FORMULAS'!$P$6,'[3]11 FORMULAS'!$Q$6,""))</f>
        <v/>
      </c>
      <c r="M291" s="371"/>
      <c r="N291" s="263" t="str">
        <f t="shared" si="43"/>
        <v/>
      </c>
      <c r="O291" s="374"/>
      <c r="P291" s="374"/>
      <c r="Q291" s="374"/>
      <c r="R291" s="374"/>
      <c r="S291" s="263" t="str">
        <f t="shared" si="60"/>
        <v/>
      </c>
      <c r="T291" s="263">
        <f>IF(L291='[3]11 FORMULAS'!$Q$5,T290-(T290*S291),T290)</f>
        <v>0.29399999999999998</v>
      </c>
      <c r="U291" s="485">
        <f>IF(L291='[3]11 FORMULAS'!$Q$6,U290-(U290*S291),U290)</f>
        <v>0.8</v>
      </c>
      <c r="V291" s="681"/>
      <c r="W291" s="684"/>
    </row>
    <row r="292" spans="1:23" x14ac:dyDescent="0.25">
      <c r="A292" s="672"/>
      <c r="B292" s="672"/>
      <c r="C292" s="675"/>
      <c r="D292" s="678"/>
      <c r="E292" s="471">
        <v>4</v>
      </c>
      <c r="F292" s="484"/>
      <c r="G292" s="368"/>
      <c r="H292" s="368"/>
      <c r="I292" s="262" t="str">
        <f t="shared" si="63"/>
        <v xml:space="preserve">  </v>
      </c>
      <c r="J292" s="371"/>
      <c r="K292" s="263" t="str">
        <f>+IF(J292='[3]11 FORMULAS'!$E$4,'[3]11 FORMULAS'!$F$4,IF(J292='[3]11 FORMULAS'!$E$5,'[3]11 FORMULAS'!$F$5,IF(J292='[3]11 FORMULAS'!$E$6,'[3]11 FORMULAS'!$F$6,"")))</f>
        <v/>
      </c>
      <c r="L292" s="263" t="str">
        <f>+IF(OR(J292='[3]11 FORMULAS'!$P$4,J292='[3]11 FORMULAS'!$P$5),'[3]11 FORMULAS'!$Q$5,IF(J292='[3]11 FORMULAS'!$P$6,'[3]11 FORMULAS'!$Q$6,""))</f>
        <v/>
      </c>
      <c r="M292" s="371"/>
      <c r="N292" s="263" t="str">
        <f t="shared" si="43"/>
        <v/>
      </c>
      <c r="O292" s="374"/>
      <c r="P292" s="374"/>
      <c r="Q292" s="374"/>
      <c r="R292" s="374"/>
      <c r="S292" s="263" t="str">
        <f t="shared" si="60"/>
        <v/>
      </c>
      <c r="T292" s="263">
        <f>IF(L292='[3]11 FORMULAS'!$Q$5,T291-(T291*S292),T291)</f>
        <v>0.29399999999999998</v>
      </c>
      <c r="U292" s="485">
        <f>IF(L292='[3]11 FORMULAS'!$Q$6,U291-(U291*S292),U291)</f>
        <v>0.8</v>
      </c>
      <c r="V292" s="681"/>
      <c r="W292" s="684"/>
    </row>
    <row r="293" spans="1:23" x14ac:dyDescent="0.25">
      <c r="A293" s="672"/>
      <c r="B293" s="672"/>
      <c r="C293" s="675"/>
      <c r="D293" s="678"/>
      <c r="E293" s="471">
        <v>5</v>
      </c>
      <c r="F293" s="484"/>
      <c r="G293" s="368"/>
      <c r="H293" s="368"/>
      <c r="I293" s="262" t="str">
        <f t="shared" si="63"/>
        <v xml:space="preserve">  </v>
      </c>
      <c r="J293" s="371"/>
      <c r="K293" s="263" t="str">
        <f>+IF(J293='[3]11 FORMULAS'!$E$4,'[3]11 FORMULAS'!$F$4,IF(J293='[3]11 FORMULAS'!$E$5,'[3]11 FORMULAS'!$F$5,IF(J293='[3]11 FORMULAS'!$E$6,'[3]11 FORMULAS'!$F$6,"")))</f>
        <v/>
      </c>
      <c r="L293" s="263" t="str">
        <f>+IF(OR(J293='[3]11 FORMULAS'!$P$4,J293='[3]11 FORMULAS'!$P$5),'[3]11 FORMULAS'!$Q$5,IF(J293='[3]11 FORMULAS'!$P$6,'[3]11 FORMULAS'!$Q$6,""))</f>
        <v/>
      </c>
      <c r="M293" s="371"/>
      <c r="N293" s="263" t="str">
        <f t="shared" si="43"/>
        <v/>
      </c>
      <c r="O293" s="374"/>
      <c r="P293" s="374"/>
      <c r="Q293" s="374"/>
      <c r="R293" s="374"/>
      <c r="S293" s="263" t="str">
        <f t="shared" si="60"/>
        <v/>
      </c>
      <c r="T293" s="263">
        <f>IF(L293='[3]11 FORMULAS'!$Q$5,T292-(T292*S293),T292)</f>
        <v>0.29399999999999998</v>
      </c>
      <c r="U293" s="485">
        <f>IF(L293='[3]11 FORMULAS'!$Q$6,U292-(U292*S293),U292)</f>
        <v>0.8</v>
      </c>
      <c r="V293" s="681"/>
      <c r="W293" s="684"/>
    </row>
    <row r="294" spans="1:23" ht="15" thickBot="1" x14ac:dyDescent="0.3">
      <c r="A294" s="673"/>
      <c r="B294" s="673"/>
      <c r="C294" s="676"/>
      <c r="D294" s="679"/>
      <c r="E294" s="264">
        <v>6</v>
      </c>
      <c r="F294" s="486"/>
      <c r="G294" s="369"/>
      <c r="H294" s="369"/>
      <c r="I294" s="265" t="str">
        <f t="shared" si="63"/>
        <v xml:space="preserve">  </v>
      </c>
      <c r="J294" s="372"/>
      <c r="K294" s="266" t="str">
        <f>+IF(J294='[3]11 FORMULAS'!$E$4,'[3]11 FORMULAS'!$F$4,IF(J294='[3]11 FORMULAS'!$E$5,'[3]11 FORMULAS'!$F$5,IF(J294='[3]11 FORMULAS'!$E$6,'[3]11 FORMULAS'!$F$6,"")))</f>
        <v/>
      </c>
      <c r="L294" s="266" t="str">
        <f>+IF(OR(J294='[3]11 FORMULAS'!$P$4,J294='[3]11 FORMULAS'!$P$5),'[3]11 FORMULAS'!$Q$5,IF(J294='[3]11 FORMULAS'!$P$6,'[3]11 FORMULAS'!$Q$6,""))</f>
        <v/>
      </c>
      <c r="M294" s="372"/>
      <c r="N294" s="266" t="str">
        <f t="shared" si="43"/>
        <v/>
      </c>
      <c r="O294" s="375"/>
      <c r="P294" s="375"/>
      <c r="Q294" s="375"/>
      <c r="R294" s="375"/>
      <c r="S294" s="266" t="str">
        <f t="shared" si="60"/>
        <v/>
      </c>
      <c r="T294" s="266">
        <f>IF(L294='[3]11 FORMULAS'!$Q$5,T293-(T293*S294),T293)</f>
        <v>0.29399999999999998</v>
      </c>
      <c r="U294" s="487">
        <f>IF(L294='[3]11 FORMULAS'!$Q$6,U293-(U293*S294),U293)</f>
        <v>0.8</v>
      </c>
      <c r="V294" s="682"/>
      <c r="W294" s="685"/>
    </row>
    <row r="295" spans="1:23" ht="171" x14ac:dyDescent="0.25">
      <c r="A295" s="671" t="str">
        <f>'4 MAPA CALOR INHERENTE'!A55</f>
        <v>R1GIP</v>
      </c>
      <c r="B295" s="671" t="str">
        <f>'4 MAPA CALOR INHERENTE'!B55</f>
        <v>Posibilidad de afectación reputacional y económica por denuncias o sanciones de entes de control debido al incumplimiento en la prestación del servicio psicosocial (Prestación continua e ininterrumpida del servicio)</v>
      </c>
      <c r="C295" s="674" cm="1">
        <f t="array" ref="C295">IF(MOD(ROW()-7,6)=0, INDEX('3 PROBABIL E IMPACTO INHERENTE'!$E$7:$E$74, (ROW()-7)/6 + 1), "")</f>
        <v>0.8</v>
      </c>
      <c r="D295" s="677" cm="1">
        <f t="array" ref="D295">IF(MOD(ROW()-7,6)=0, INDEX('3 PROBABIL E IMPACTO INHERENTE'!$M$7:$M$74, (ROW()-7)/6 + 1), "")</f>
        <v>0.8</v>
      </c>
      <c r="E295" s="255">
        <v>1</v>
      </c>
      <c r="F295" s="482" t="s">
        <v>781</v>
      </c>
      <c r="G295" s="367" t="s">
        <v>782</v>
      </c>
      <c r="H295" s="367" t="s">
        <v>783</v>
      </c>
      <c r="I295" s="256" t="str">
        <f t="shared" si="63"/>
        <v xml:space="preserve">El líder funcional del servicio psicosocial  verifica  mensualmente el cumplimiento en la ejecución de 
los cronogramas de atención por disciplina psicosocial, como evidencia de ejecución del control se  adjunta acta de reunión con trazabilidad de la verificación de cumplimiento, los cronogramas de  atención y los formatos de "Intervención y Seguimiento Individual" F-GIP-1185 que soportan la 
prestación del servicio.  
En caso de no lograr la atención programada, se dará claridad en el acta de estos casos y su  reprogramación de atención si aplica. </v>
      </c>
      <c r="J295" s="370" t="s">
        <v>56</v>
      </c>
      <c r="K295" s="257">
        <f>+IF(J295='[3]11 FORMULAS'!$E$4,'[3]11 FORMULAS'!$F$4,IF(J295='[3]11 FORMULAS'!$E$5,'[3]11 FORMULAS'!$F$5,IF(J295='[3]11 FORMULAS'!$E$6,'[3]11 FORMULAS'!$F$6,"")))</f>
        <v>0.25</v>
      </c>
      <c r="L295" s="257" t="str">
        <f>+IF(OR(J295='[3]11 FORMULAS'!$P$4,J295='[3]11 FORMULAS'!$P$5),'[3]11 FORMULAS'!$Q$5,IF(J295='[3]11 FORMULAS'!$P$6,'[3]11 FORMULAS'!$Q$6,""))</f>
        <v>Probabilidad</v>
      </c>
      <c r="M295" s="370" t="s">
        <v>54</v>
      </c>
      <c r="N295" s="257">
        <f t="shared" ref="N295:N358" si="66">IF(M295="Manual",15%,IF(M295="Automático",25%,""))</f>
        <v>0.15</v>
      </c>
      <c r="O295" s="373" t="s">
        <v>391</v>
      </c>
      <c r="P295" s="373" t="s">
        <v>397</v>
      </c>
      <c r="Q295" s="373" t="s">
        <v>760</v>
      </c>
      <c r="R295" s="373" t="s">
        <v>761</v>
      </c>
      <c r="S295" s="257">
        <f t="shared" si="60"/>
        <v>0.4</v>
      </c>
      <c r="T295" s="257">
        <f>IF(L295='[3]11 FORMULAS'!$Q$5,C295-(C295*S295),C295)</f>
        <v>0.48</v>
      </c>
      <c r="U295" s="483">
        <f>IF(L295='[3]11 FORMULAS'!$Q$6,D295-(D295*S295),D295)</f>
        <v>0.8</v>
      </c>
      <c r="V295" s="680">
        <f t="shared" ref="V295" si="67">+IF(T300="","",T300)</f>
        <v>0.48</v>
      </c>
      <c r="W295" s="683">
        <f t="shared" ref="W295" si="68">+IF(U300="","",U300)</f>
        <v>0.8</v>
      </c>
    </row>
    <row r="296" spans="1:23" x14ac:dyDescent="0.25">
      <c r="A296" s="672"/>
      <c r="B296" s="672"/>
      <c r="C296" s="675"/>
      <c r="D296" s="678"/>
      <c r="E296" s="261">
        <v>2</v>
      </c>
      <c r="F296" s="484"/>
      <c r="G296" s="368"/>
      <c r="H296" s="368"/>
      <c r="I296" s="262" t="str">
        <f t="shared" si="63"/>
        <v xml:space="preserve">  </v>
      </c>
      <c r="J296" s="371"/>
      <c r="K296" s="263" t="str">
        <f>+IF(J296='[3]11 FORMULAS'!$E$4,'[3]11 FORMULAS'!$F$4,IF(J296='[3]11 FORMULAS'!$E$5,'[3]11 FORMULAS'!$F$5,IF(J296='[3]11 FORMULAS'!$E$6,'[3]11 FORMULAS'!$F$6,"")))</f>
        <v/>
      </c>
      <c r="L296" s="263" t="str">
        <f>+IF(OR(J296='[3]11 FORMULAS'!$P$4,J296='[3]11 FORMULAS'!$P$5),'[3]11 FORMULAS'!$Q$5,IF(J296='[3]11 FORMULAS'!$P$6,'[3]11 FORMULAS'!$Q$6,""))</f>
        <v/>
      </c>
      <c r="M296" s="371"/>
      <c r="N296" s="263" t="str">
        <f t="shared" si="66"/>
        <v/>
      </c>
      <c r="O296" s="374"/>
      <c r="P296" s="374"/>
      <c r="Q296" s="374"/>
      <c r="R296" s="374"/>
      <c r="S296" s="263" t="str">
        <f t="shared" si="60"/>
        <v/>
      </c>
      <c r="T296" s="263">
        <f>IF(L296='[3]11 FORMULAS'!$Q$5,T295-(T295*S296),T295)</f>
        <v>0.48</v>
      </c>
      <c r="U296" s="485">
        <f>IF(L296='[3]11 FORMULAS'!$Q$6,U295-(U295*S296),U295)</f>
        <v>0.8</v>
      </c>
      <c r="V296" s="681"/>
      <c r="W296" s="684"/>
    </row>
    <row r="297" spans="1:23" x14ac:dyDescent="0.25">
      <c r="A297" s="672"/>
      <c r="B297" s="672"/>
      <c r="C297" s="675"/>
      <c r="D297" s="678"/>
      <c r="E297" s="261">
        <v>3</v>
      </c>
      <c r="F297" s="484"/>
      <c r="G297" s="368"/>
      <c r="H297" s="368"/>
      <c r="I297" s="262" t="str">
        <f t="shared" si="63"/>
        <v xml:space="preserve">  </v>
      </c>
      <c r="J297" s="371"/>
      <c r="K297" s="263" t="str">
        <f>+IF(J297='[3]11 FORMULAS'!$E$4,'[3]11 FORMULAS'!$F$4,IF(J297='[3]11 FORMULAS'!$E$5,'[3]11 FORMULAS'!$F$5,IF(J297='[3]11 FORMULAS'!$E$6,'[3]11 FORMULAS'!$F$6,"")))</f>
        <v/>
      </c>
      <c r="L297" s="263" t="str">
        <f>+IF(OR(J297='[3]11 FORMULAS'!$P$4,J297='[3]11 FORMULAS'!$P$5),'[3]11 FORMULAS'!$Q$5,IF(J297='[3]11 FORMULAS'!$P$6,'[3]11 FORMULAS'!$Q$6,""))</f>
        <v/>
      </c>
      <c r="M297" s="371"/>
      <c r="N297" s="263" t="str">
        <f t="shared" si="66"/>
        <v/>
      </c>
      <c r="O297" s="374"/>
      <c r="P297" s="374"/>
      <c r="Q297" s="374"/>
      <c r="R297" s="374"/>
      <c r="S297" s="263" t="str">
        <f t="shared" si="60"/>
        <v/>
      </c>
      <c r="T297" s="263">
        <f>IF(L297='[3]11 FORMULAS'!$Q$5,T296-(T296*S297),T296)</f>
        <v>0.48</v>
      </c>
      <c r="U297" s="485">
        <f>IF(L297='[3]11 FORMULAS'!$Q$6,U296-(U296*S297),U296)</f>
        <v>0.8</v>
      </c>
      <c r="V297" s="681"/>
      <c r="W297" s="684"/>
    </row>
    <row r="298" spans="1:23" x14ac:dyDescent="0.25">
      <c r="A298" s="672"/>
      <c r="B298" s="672"/>
      <c r="C298" s="675"/>
      <c r="D298" s="678"/>
      <c r="E298" s="471">
        <v>4</v>
      </c>
      <c r="F298" s="484"/>
      <c r="G298" s="368"/>
      <c r="H298" s="368"/>
      <c r="I298" s="262" t="str">
        <f t="shared" si="63"/>
        <v xml:space="preserve">  </v>
      </c>
      <c r="J298" s="371"/>
      <c r="K298" s="263" t="str">
        <f>+IF(J298='[3]11 FORMULAS'!$E$4,'[3]11 FORMULAS'!$F$4,IF(J298='[3]11 FORMULAS'!$E$5,'[3]11 FORMULAS'!$F$5,IF(J298='[3]11 FORMULAS'!$E$6,'[3]11 FORMULAS'!$F$6,"")))</f>
        <v/>
      </c>
      <c r="L298" s="263" t="str">
        <f>+IF(OR(J298='[3]11 FORMULAS'!$P$4,J298='[3]11 FORMULAS'!$P$5),'[3]11 FORMULAS'!$Q$5,IF(J298='[3]11 FORMULAS'!$P$6,'[3]11 FORMULAS'!$Q$6,""))</f>
        <v/>
      </c>
      <c r="M298" s="371"/>
      <c r="N298" s="263" t="str">
        <f t="shared" si="66"/>
        <v/>
      </c>
      <c r="O298" s="374"/>
      <c r="P298" s="374"/>
      <c r="Q298" s="374"/>
      <c r="R298" s="374"/>
      <c r="S298" s="263" t="str">
        <f t="shared" si="60"/>
        <v/>
      </c>
      <c r="T298" s="263">
        <f>IF(L298='[3]11 FORMULAS'!$Q$5,T297-(T297*S298),T297)</f>
        <v>0.48</v>
      </c>
      <c r="U298" s="485">
        <f>IF(L298='[3]11 FORMULAS'!$Q$6,U297-(U297*S298),U297)</f>
        <v>0.8</v>
      </c>
      <c r="V298" s="681"/>
      <c r="W298" s="684"/>
    </row>
    <row r="299" spans="1:23" x14ac:dyDescent="0.25">
      <c r="A299" s="672"/>
      <c r="B299" s="672"/>
      <c r="C299" s="675"/>
      <c r="D299" s="678"/>
      <c r="E299" s="471">
        <v>5</v>
      </c>
      <c r="F299" s="484"/>
      <c r="G299" s="368"/>
      <c r="H299" s="368"/>
      <c r="I299" s="262" t="str">
        <f t="shared" si="63"/>
        <v xml:space="preserve">  </v>
      </c>
      <c r="J299" s="371"/>
      <c r="K299" s="263" t="str">
        <f>+IF(J299='[3]11 FORMULAS'!$E$4,'[3]11 FORMULAS'!$F$4,IF(J299='[3]11 FORMULAS'!$E$5,'[3]11 FORMULAS'!$F$5,IF(J299='[3]11 FORMULAS'!$E$6,'[3]11 FORMULAS'!$F$6,"")))</f>
        <v/>
      </c>
      <c r="L299" s="263" t="str">
        <f>+IF(OR(J299='[3]11 FORMULAS'!$P$4,J299='[3]11 FORMULAS'!$P$5),'[3]11 FORMULAS'!$Q$5,IF(J299='[3]11 FORMULAS'!$P$6,'[3]11 FORMULAS'!$Q$6,""))</f>
        <v/>
      </c>
      <c r="M299" s="371"/>
      <c r="N299" s="263" t="str">
        <f t="shared" si="66"/>
        <v/>
      </c>
      <c r="O299" s="374"/>
      <c r="P299" s="374"/>
      <c r="Q299" s="374"/>
      <c r="R299" s="374"/>
      <c r="S299" s="263" t="str">
        <f t="shared" si="60"/>
        <v/>
      </c>
      <c r="T299" s="263">
        <f>IF(L299='[3]11 FORMULAS'!$Q$5,T298-(T298*S299),T298)</f>
        <v>0.48</v>
      </c>
      <c r="U299" s="485">
        <f>IF(L299='[3]11 FORMULAS'!$Q$6,U298-(U298*S299),U298)</f>
        <v>0.8</v>
      </c>
      <c r="V299" s="681"/>
      <c r="W299" s="684"/>
    </row>
    <row r="300" spans="1:23" ht="15" thickBot="1" x14ac:dyDescent="0.3">
      <c r="A300" s="673"/>
      <c r="B300" s="673"/>
      <c r="C300" s="676"/>
      <c r="D300" s="679"/>
      <c r="E300" s="264">
        <v>6</v>
      </c>
      <c r="F300" s="486"/>
      <c r="G300" s="369"/>
      <c r="H300" s="369"/>
      <c r="I300" s="265" t="str">
        <f t="shared" si="63"/>
        <v xml:space="preserve">  </v>
      </c>
      <c r="J300" s="372"/>
      <c r="K300" s="266" t="str">
        <f>+IF(J300='[3]11 FORMULAS'!$E$4,'[3]11 FORMULAS'!$F$4,IF(J300='[3]11 FORMULAS'!$E$5,'[3]11 FORMULAS'!$F$5,IF(J300='[3]11 FORMULAS'!$E$6,'[3]11 FORMULAS'!$F$6,"")))</f>
        <v/>
      </c>
      <c r="L300" s="266" t="str">
        <f>+IF(OR(J300='[3]11 FORMULAS'!$P$4,J300='[3]11 FORMULAS'!$P$5),'[3]11 FORMULAS'!$Q$5,IF(J300='[3]11 FORMULAS'!$P$6,'[3]11 FORMULAS'!$Q$6,""))</f>
        <v/>
      </c>
      <c r="M300" s="372"/>
      <c r="N300" s="266" t="str">
        <f t="shared" si="66"/>
        <v/>
      </c>
      <c r="O300" s="375"/>
      <c r="P300" s="375"/>
      <c r="Q300" s="375"/>
      <c r="R300" s="375"/>
      <c r="S300" s="266" t="str">
        <f t="shared" si="60"/>
        <v/>
      </c>
      <c r="T300" s="266">
        <f>IF(L300='[3]11 FORMULAS'!$Q$5,T299-(T299*S300),T299)</f>
        <v>0.48</v>
      </c>
      <c r="U300" s="487">
        <f>IF(L300='[3]11 FORMULAS'!$Q$6,U299-(U299*S300),U299)</f>
        <v>0.8</v>
      </c>
      <c r="V300" s="682"/>
      <c r="W300" s="685"/>
    </row>
    <row r="301" spans="1:23" ht="213.75" x14ac:dyDescent="0.25">
      <c r="A301" s="671" t="str">
        <f>'4 MAPA CALOR INHERENTE'!A56</f>
        <v>R2GIP</v>
      </c>
      <c r="B301" s="671" t="str">
        <f>'4 MAPA CALOR INHERENTE'!B56</f>
        <v>Posibilidad de afectación reputacional y económica por sanciones o multas de entes de control, detrimento patrimonial. O perdida de la certificación ACA debido a la disminución de la cobertura ocupacional en las actividades válidas para la redención de pena</v>
      </c>
      <c r="C301" s="674" cm="1">
        <f t="array" ref="C301">IF(MOD(ROW()-7,6)=0, INDEX('3 PROBABIL E IMPACTO INHERENTE'!$E$7:$E$74, (ROW()-7)/6 + 1), "")</f>
        <v>0.6</v>
      </c>
      <c r="D301" s="677" cm="1">
        <f t="array" ref="D301">IF(MOD(ROW()-7,6)=0, INDEX('3 PROBABIL E IMPACTO INHERENTE'!$M$7:$M$74, (ROW()-7)/6 + 1), "")</f>
        <v>0.6</v>
      </c>
      <c r="E301" s="255">
        <v>1</v>
      </c>
      <c r="F301" s="482" t="s">
        <v>784</v>
      </c>
      <c r="G301" s="367" t="s">
        <v>785</v>
      </c>
      <c r="H301" s="367" t="s">
        <v>786</v>
      </c>
      <c r="I301" s="256" t="str">
        <f t="shared" si="63"/>
        <v>La Junta de Evaluación Trabajo Estudio y Enseñanza - JETEE   asigna  las actividades válidas para la redención de pena como minimo dos veces al mes, de acuerdo con la demanda de las PPLs para la asignación de las actividades TEE, este proceso se diligencia en el aplicativo SISIPEC WEB modulo TEE - Actas de Asignación Trabajo, Estudio y Enseñanza, las cuales son visibles y disponibles en el mismo y son el insumo para el reporte del plan ocupacional. Para los casos en los cuales no se asignen actividades la observación se realizará en las Actas de Asignación Trabajo, Estudio y Enseñanza. Como evidencia se recibirán las Actas de Asignación Trabajo, Estudio y Enseñanza emitidas por el módulo TEE-SISIPEC WEB. El cargue de las evidencias se realizará trimestralmente.</v>
      </c>
      <c r="J301" s="370" t="s">
        <v>56</v>
      </c>
      <c r="K301" s="257">
        <f>+IF(J301='[3]11 FORMULAS'!$E$4,'[3]11 FORMULAS'!$F$4,IF(J301='[3]11 FORMULAS'!$E$5,'[3]11 FORMULAS'!$F$5,IF(J301='[3]11 FORMULAS'!$E$6,'[3]11 FORMULAS'!$F$6,"")))</f>
        <v>0.25</v>
      </c>
      <c r="L301" s="257" t="str">
        <f>+IF(OR(J301='[3]11 FORMULAS'!$P$4,J301='[3]11 FORMULAS'!$P$5),'[3]11 FORMULAS'!$Q$5,IF(J301='[3]11 FORMULAS'!$P$6,'[3]11 FORMULAS'!$Q$6,""))</f>
        <v>Probabilidad</v>
      </c>
      <c r="M301" s="370" t="s">
        <v>54</v>
      </c>
      <c r="N301" s="257">
        <f t="shared" si="66"/>
        <v>0.15</v>
      </c>
      <c r="O301" s="373" t="s">
        <v>391</v>
      </c>
      <c r="P301" s="373" t="s">
        <v>398</v>
      </c>
      <c r="Q301" s="373" t="s">
        <v>760</v>
      </c>
      <c r="R301" s="373" t="s">
        <v>761</v>
      </c>
      <c r="S301" s="257">
        <f t="shared" si="60"/>
        <v>0.4</v>
      </c>
      <c r="T301" s="257">
        <f>IF(L301='[3]11 FORMULAS'!$Q$5,C301-(C301*S301),C301)</f>
        <v>0.36</v>
      </c>
      <c r="U301" s="483">
        <f>IF(L301='[3]11 FORMULAS'!$Q$6,D301-(D301*S301),D301)</f>
        <v>0.6</v>
      </c>
      <c r="V301" s="680">
        <f t="shared" ref="V301" si="69">+IF(T306="","",T306)</f>
        <v>0.36</v>
      </c>
      <c r="W301" s="683">
        <f t="shared" ref="W301" si="70">+IF(U306="","",U306)</f>
        <v>0.6</v>
      </c>
    </row>
    <row r="302" spans="1:23" x14ac:dyDescent="0.25">
      <c r="A302" s="672"/>
      <c r="B302" s="672"/>
      <c r="C302" s="675"/>
      <c r="D302" s="678"/>
      <c r="E302" s="261">
        <v>2</v>
      </c>
      <c r="F302" s="484"/>
      <c r="G302" s="368"/>
      <c r="H302" s="368"/>
      <c r="I302" s="262" t="str">
        <f t="shared" si="63"/>
        <v xml:space="preserve">  </v>
      </c>
      <c r="J302" s="371"/>
      <c r="K302" s="263" t="str">
        <f>+IF(J302='[3]11 FORMULAS'!$E$4,'[3]11 FORMULAS'!$F$4,IF(J302='[3]11 FORMULAS'!$E$5,'[3]11 FORMULAS'!$F$5,IF(J302='[3]11 FORMULAS'!$E$6,'[3]11 FORMULAS'!$F$6,"")))</f>
        <v/>
      </c>
      <c r="L302" s="263" t="str">
        <f>+IF(OR(J302='[3]11 FORMULAS'!$P$4,J302='[3]11 FORMULAS'!$P$5),'[3]11 FORMULAS'!$Q$5,IF(J302='[3]11 FORMULAS'!$P$6,'[3]11 FORMULAS'!$Q$6,""))</f>
        <v/>
      </c>
      <c r="M302" s="371"/>
      <c r="N302" s="263" t="str">
        <f t="shared" si="66"/>
        <v/>
      </c>
      <c r="O302" s="374"/>
      <c r="P302" s="374"/>
      <c r="Q302" s="374"/>
      <c r="R302" s="374"/>
      <c r="S302" s="263" t="str">
        <f t="shared" si="60"/>
        <v/>
      </c>
      <c r="T302" s="263">
        <f>IF(L302='[3]11 FORMULAS'!$Q$5,T301-(T301*S302),T301)</f>
        <v>0.36</v>
      </c>
      <c r="U302" s="485">
        <f>IF(L302='[3]11 FORMULAS'!$Q$6,U301-(U301*S302),U301)</f>
        <v>0.6</v>
      </c>
      <c r="V302" s="681"/>
      <c r="W302" s="684"/>
    </row>
    <row r="303" spans="1:23" x14ac:dyDescent="0.25">
      <c r="A303" s="672"/>
      <c r="B303" s="672"/>
      <c r="C303" s="675"/>
      <c r="D303" s="678"/>
      <c r="E303" s="261">
        <v>3</v>
      </c>
      <c r="F303" s="484"/>
      <c r="G303" s="368"/>
      <c r="H303" s="368"/>
      <c r="I303" s="262" t="str">
        <f t="shared" si="63"/>
        <v xml:space="preserve">  </v>
      </c>
      <c r="J303" s="371"/>
      <c r="K303" s="263" t="str">
        <f>+IF(J303='[3]11 FORMULAS'!$E$4,'[3]11 FORMULAS'!$F$4,IF(J303='[3]11 FORMULAS'!$E$5,'[3]11 FORMULAS'!$F$5,IF(J303='[3]11 FORMULAS'!$E$6,'[3]11 FORMULAS'!$F$6,"")))</f>
        <v/>
      </c>
      <c r="L303" s="263" t="str">
        <f>+IF(OR(J303='[3]11 FORMULAS'!$P$4,J303='[3]11 FORMULAS'!$P$5),'[3]11 FORMULAS'!$Q$5,IF(J303='[3]11 FORMULAS'!$P$6,'[3]11 FORMULAS'!$Q$6,""))</f>
        <v/>
      </c>
      <c r="M303" s="371"/>
      <c r="N303" s="263" t="str">
        <f t="shared" si="66"/>
        <v/>
      </c>
      <c r="O303" s="374"/>
      <c r="P303" s="374"/>
      <c r="Q303" s="374"/>
      <c r="R303" s="374"/>
      <c r="S303" s="263" t="str">
        <f t="shared" si="60"/>
        <v/>
      </c>
      <c r="T303" s="263">
        <f>IF(L303='[3]11 FORMULAS'!$Q$5,T302-(T302*S303),T302)</f>
        <v>0.36</v>
      </c>
      <c r="U303" s="485">
        <f>IF(L303='[3]11 FORMULAS'!$Q$6,U302-(U302*S303),U302)</f>
        <v>0.6</v>
      </c>
      <c r="V303" s="681"/>
      <c r="W303" s="684"/>
    </row>
    <row r="304" spans="1:23" x14ac:dyDescent="0.25">
      <c r="A304" s="672"/>
      <c r="B304" s="672"/>
      <c r="C304" s="675"/>
      <c r="D304" s="678"/>
      <c r="E304" s="471">
        <v>4</v>
      </c>
      <c r="F304" s="484"/>
      <c r="G304" s="368"/>
      <c r="H304" s="368"/>
      <c r="I304" s="262" t="str">
        <f t="shared" si="63"/>
        <v xml:space="preserve">  </v>
      </c>
      <c r="J304" s="371"/>
      <c r="K304" s="263" t="str">
        <f>+IF(J304='[3]11 FORMULAS'!$E$4,'[3]11 FORMULAS'!$F$4,IF(J304='[3]11 FORMULAS'!$E$5,'[3]11 FORMULAS'!$F$5,IF(J304='[3]11 FORMULAS'!$E$6,'[3]11 FORMULAS'!$F$6,"")))</f>
        <v/>
      </c>
      <c r="L304" s="263" t="str">
        <f>+IF(OR(J304='[3]11 FORMULAS'!$P$4,J304='[3]11 FORMULAS'!$P$5),'[3]11 FORMULAS'!$Q$5,IF(J304='[3]11 FORMULAS'!$P$6,'[3]11 FORMULAS'!$Q$6,""))</f>
        <v/>
      </c>
      <c r="M304" s="371"/>
      <c r="N304" s="263" t="str">
        <f t="shared" si="66"/>
        <v/>
      </c>
      <c r="O304" s="374"/>
      <c r="P304" s="374"/>
      <c r="Q304" s="374"/>
      <c r="R304" s="374"/>
      <c r="S304" s="263" t="str">
        <f t="shared" si="60"/>
        <v/>
      </c>
      <c r="T304" s="263">
        <f>IF(L304='[3]11 FORMULAS'!$Q$5,T303-(T303*S304),T303)</f>
        <v>0.36</v>
      </c>
      <c r="U304" s="485">
        <f>IF(L304='[3]11 FORMULAS'!$Q$6,U303-(U303*S304),U303)</f>
        <v>0.6</v>
      </c>
      <c r="V304" s="681"/>
      <c r="W304" s="684"/>
    </row>
    <row r="305" spans="1:23" ht="14.25" customHeight="1" x14ac:dyDescent="0.25">
      <c r="A305" s="672"/>
      <c r="B305" s="672"/>
      <c r="C305" s="675"/>
      <c r="D305" s="678"/>
      <c r="E305" s="471">
        <v>5</v>
      </c>
      <c r="F305" s="484"/>
      <c r="G305" s="368"/>
      <c r="H305" s="368"/>
      <c r="I305" s="262" t="str">
        <f t="shared" si="63"/>
        <v xml:space="preserve">  </v>
      </c>
      <c r="J305" s="371"/>
      <c r="K305" s="263" t="str">
        <f>+IF(J305='[3]11 FORMULAS'!$E$4,'[3]11 FORMULAS'!$F$4,IF(J305='[3]11 FORMULAS'!$E$5,'[3]11 FORMULAS'!$F$5,IF(J305='[3]11 FORMULAS'!$E$6,'[3]11 FORMULAS'!$F$6,"")))</f>
        <v/>
      </c>
      <c r="L305" s="263" t="str">
        <f>+IF(OR(J305='[3]11 FORMULAS'!$P$4,J305='[3]11 FORMULAS'!$P$5),'[3]11 FORMULAS'!$Q$5,IF(J305='[3]11 FORMULAS'!$P$6,'[3]11 FORMULAS'!$Q$6,""))</f>
        <v/>
      </c>
      <c r="M305" s="371"/>
      <c r="N305" s="263" t="str">
        <f t="shared" si="66"/>
        <v/>
      </c>
      <c r="O305" s="374"/>
      <c r="P305" s="374"/>
      <c r="Q305" s="374"/>
      <c r="R305" s="374"/>
      <c r="S305" s="263" t="str">
        <f t="shared" si="60"/>
        <v/>
      </c>
      <c r="T305" s="263">
        <f>IF(L305='[3]11 FORMULAS'!$Q$5,T304-(T304*S305),T304)</f>
        <v>0.36</v>
      </c>
      <c r="U305" s="485">
        <f>IF(L305='[3]11 FORMULAS'!$Q$6,U304-(U304*S305),U304)</f>
        <v>0.6</v>
      </c>
      <c r="V305" s="681"/>
      <c r="W305" s="684"/>
    </row>
    <row r="306" spans="1:23" ht="15" thickBot="1" x14ac:dyDescent="0.3">
      <c r="A306" s="673"/>
      <c r="B306" s="673"/>
      <c r="C306" s="676"/>
      <c r="D306" s="679"/>
      <c r="E306" s="264">
        <v>6</v>
      </c>
      <c r="F306" s="486"/>
      <c r="G306" s="369"/>
      <c r="H306" s="369"/>
      <c r="I306" s="265" t="str">
        <f t="shared" si="63"/>
        <v xml:space="preserve">  </v>
      </c>
      <c r="J306" s="372"/>
      <c r="K306" s="266" t="str">
        <f>+IF(J306='[3]11 FORMULAS'!$E$4,'[3]11 FORMULAS'!$F$4,IF(J306='[3]11 FORMULAS'!$E$5,'[3]11 FORMULAS'!$F$5,IF(J306='[3]11 FORMULAS'!$E$6,'[3]11 FORMULAS'!$F$6,"")))</f>
        <v/>
      </c>
      <c r="L306" s="266" t="str">
        <f>+IF(OR(J306='[3]11 FORMULAS'!$P$4,J306='[3]11 FORMULAS'!$P$5),'[3]11 FORMULAS'!$Q$5,IF(J306='[3]11 FORMULAS'!$P$6,'[3]11 FORMULAS'!$Q$6,""))</f>
        <v/>
      </c>
      <c r="M306" s="372"/>
      <c r="N306" s="266" t="str">
        <f t="shared" si="66"/>
        <v/>
      </c>
      <c r="O306" s="375"/>
      <c r="P306" s="375"/>
      <c r="Q306" s="375"/>
      <c r="R306" s="375"/>
      <c r="S306" s="266" t="str">
        <f t="shared" si="60"/>
        <v/>
      </c>
      <c r="T306" s="266">
        <f>IF(L306='[3]11 FORMULAS'!$Q$5,T305-(T305*S306),T305)</f>
        <v>0.36</v>
      </c>
      <c r="U306" s="487">
        <f>IF(L306='[3]11 FORMULAS'!$Q$6,U305-(U305*S306),U305)</f>
        <v>0.6</v>
      </c>
      <c r="V306" s="682"/>
      <c r="W306" s="685"/>
    </row>
    <row r="307" spans="1:23" ht="156.75" x14ac:dyDescent="0.25">
      <c r="A307" s="671" t="str">
        <f>'4 MAPA CALOR INHERENTE'!A57</f>
        <v>R3GIP</v>
      </c>
      <c r="B307" s="671" t="str">
        <f>'4 MAPA CALOR INHERENTE'!B57</f>
        <v>Posibilidad de afectación reputacional por fugas o rescates dentro del sistema carcelario o durante traslados o remisiones debido a fallas en los procedimientos establecidos</v>
      </c>
      <c r="C307" s="674" cm="1">
        <f t="array" ref="C307">IF(MOD(ROW()-7,6)=0, INDEX('3 PROBABIL E IMPACTO INHERENTE'!$E$7:$E$74, (ROW()-7)/6 + 1), "")</f>
        <v>0.6</v>
      </c>
      <c r="D307" s="677" cm="1">
        <f t="array" ref="D307">IF(MOD(ROW()-7,6)=0, INDEX('3 PROBABIL E IMPACTO INHERENTE'!$M$7:$M$74, (ROW()-7)/6 + 1), "")</f>
        <v>0.4</v>
      </c>
      <c r="E307" s="255">
        <v>1</v>
      </c>
      <c r="F307" s="482" t="s">
        <v>787</v>
      </c>
      <c r="G307" s="367" t="s">
        <v>614</v>
      </c>
      <c r="H307" s="367" t="s">
        <v>788</v>
      </c>
      <c r="I307" s="256" t="str">
        <f t="shared" si="63"/>
        <v>El equipo de salud de la Cárcel Distrital  verifica  previo a la remisión de salud para la salida de una PPL, los datos de la persona privada de la libertad a través de la consulta en SISIPEC y los datos de tiempo, modo, lugar y tipo de atención revisando las ordenes correspondientes (Citas médicas, odontológicas, otros). En caso de no poder verificar los datos de la persona Privada de la libertad no se procede con la remisión. Como evidencia queda la matriz de digitalización de remisiones y F-GIP-1183 Remisión al servicio de Salud. El cargue de las evidencias se hará trimestralmente.</v>
      </c>
      <c r="J307" s="370" t="s">
        <v>56</v>
      </c>
      <c r="K307" s="257">
        <f>+IF(J307='[3]11 FORMULAS'!$E$4,'[3]11 FORMULAS'!$F$4,IF(J307='[3]11 FORMULAS'!$E$5,'[3]11 FORMULAS'!$F$5,IF(J307='[3]11 FORMULAS'!$E$6,'[3]11 FORMULAS'!$F$6,"")))</f>
        <v>0.25</v>
      </c>
      <c r="L307" s="257" t="str">
        <f>+IF(OR(J307='[3]11 FORMULAS'!$P$4,J307='[3]11 FORMULAS'!$P$5),'[3]11 FORMULAS'!$Q$5,IF(J307='[3]11 FORMULAS'!$P$6,'[3]11 FORMULAS'!$Q$6,""))</f>
        <v>Probabilidad</v>
      </c>
      <c r="M307" s="370" t="s">
        <v>54</v>
      </c>
      <c r="N307" s="257">
        <f t="shared" si="66"/>
        <v>0.15</v>
      </c>
      <c r="O307" s="373" t="s">
        <v>391</v>
      </c>
      <c r="P307" s="373" t="s">
        <v>394</v>
      </c>
      <c r="Q307" s="373" t="s">
        <v>760</v>
      </c>
      <c r="R307" s="373" t="s">
        <v>761</v>
      </c>
      <c r="S307" s="257">
        <f t="shared" si="60"/>
        <v>0.4</v>
      </c>
      <c r="T307" s="257">
        <f>IF(L307='[3]11 FORMULAS'!$Q$5,C307-(C307*S307),C307)</f>
        <v>0.36</v>
      </c>
      <c r="U307" s="483">
        <f>IF(L307='[3]11 FORMULAS'!$Q$6,D307-(D307*S307),D307)</f>
        <v>0.4</v>
      </c>
      <c r="V307" s="680">
        <f t="shared" ref="V307" si="71">+IF(T312="","",T312)</f>
        <v>0.36</v>
      </c>
      <c r="W307" s="683">
        <f t="shared" ref="W307" si="72">+IF(U312="","",U312)</f>
        <v>0.4</v>
      </c>
    </row>
    <row r="308" spans="1:23" x14ac:dyDescent="0.25">
      <c r="A308" s="672"/>
      <c r="B308" s="672"/>
      <c r="C308" s="675"/>
      <c r="D308" s="678"/>
      <c r="E308" s="261">
        <v>2</v>
      </c>
      <c r="F308" s="484"/>
      <c r="G308" s="368"/>
      <c r="H308" s="368"/>
      <c r="I308" s="262" t="str">
        <f t="shared" si="63"/>
        <v xml:space="preserve">  </v>
      </c>
      <c r="J308" s="371"/>
      <c r="K308" s="263" t="str">
        <f>+IF(J308='[3]11 FORMULAS'!$E$4,'[3]11 FORMULAS'!$F$4,IF(J308='[3]11 FORMULAS'!$E$5,'[3]11 FORMULAS'!$F$5,IF(J308='[3]11 FORMULAS'!$E$6,'[3]11 FORMULAS'!$F$6,"")))</f>
        <v/>
      </c>
      <c r="L308" s="263" t="str">
        <f>+IF(OR(J308='[3]11 FORMULAS'!$P$4,J308='[3]11 FORMULAS'!$P$5),'[3]11 FORMULAS'!$Q$5,IF(J308='[3]11 FORMULAS'!$P$6,'[3]11 FORMULAS'!$Q$6,""))</f>
        <v/>
      </c>
      <c r="M308" s="371"/>
      <c r="N308" s="263" t="str">
        <f t="shared" si="66"/>
        <v/>
      </c>
      <c r="O308" s="374"/>
      <c r="P308" s="374"/>
      <c r="Q308" s="374"/>
      <c r="R308" s="374"/>
      <c r="S308" s="263" t="str">
        <f t="shared" si="60"/>
        <v/>
      </c>
      <c r="T308" s="263">
        <f>IF(L308='[3]11 FORMULAS'!$Q$5,T307-(T307*S308),T307)</f>
        <v>0.36</v>
      </c>
      <c r="U308" s="485">
        <f>IF(L308='[3]11 FORMULAS'!$Q$6,U307-(U307*S308),U307)</f>
        <v>0.4</v>
      </c>
      <c r="V308" s="681"/>
      <c r="W308" s="684"/>
    </row>
    <row r="309" spans="1:23" x14ac:dyDescent="0.25">
      <c r="A309" s="672"/>
      <c r="B309" s="672"/>
      <c r="C309" s="675"/>
      <c r="D309" s="678"/>
      <c r="E309" s="261">
        <v>3</v>
      </c>
      <c r="F309" s="484"/>
      <c r="G309" s="368"/>
      <c r="H309" s="368"/>
      <c r="I309" s="262" t="str">
        <f t="shared" si="63"/>
        <v xml:space="preserve">  </v>
      </c>
      <c r="J309" s="371"/>
      <c r="K309" s="263" t="str">
        <f>+IF(J309='[3]11 FORMULAS'!$E$4,'[3]11 FORMULAS'!$F$4,IF(J309='[3]11 FORMULAS'!$E$5,'[3]11 FORMULAS'!$F$5,IF(J309='[3]11 FORMULAS'!$E$6,'[3]11 FORMULAS'!$F$6,"")))</f>
        <v/>
      </c>
      <c r="L309" s="263" t="str">
        <f>+IF(OR(J309='[3]11 FORMULAS'!$P$4,J309='[3]11 FORMULAS'!$P$5),'[3]11 FORMULAS'!$Q$5,IF(J309='[3]11 FORMULAS'!$P$6,'[3]11 FORMULAS'!$Q$6,""))</f>
        <v/>
      </c>
      <c r="M309" s="371"/>
      <c r="N309" s="263" t="str">
        <f t="shared" si="66"/>
        <v/>
      </c>
      <c r="O309" s="374"/>
      <c r="P309" s="374"/>
      <c r="Q309" s="374"/>
      <c r="R309" s="374"/>
      <c r="S309" s="263" t="str">
        <f t="shared" si="60"/>
        <v/>
      </c>
      <c r="T309" s="263">
        <f>IF(L309='[3]11 FORMULAS'!$Q$5,T308-(T308*S309),T308)</f>
        <v>0.36</v>
      </c>
      <c r="U309" s="485">
        <f>IF(L309='[3]11 FORMULAS'!$Q$6,U308-(U308*S309),U308)</f>
        <v>0.4</v>
      </c>
      <c r="V309" s="681"/>
      <c r="W309" s="684"/>
    </row>
    <row r="310" spans="1:23" x14ac:dyDescent="0.25">
      <c r="A310" s="672"/>
      <c r="B310" s="672"/>
      <c r="C310" s="675"/>
      <c r="D310" s="678"/>
      <c r="E310" s="471">
        <v>4</v>
      </c>
      <c r="F310" s="484"/>
      <c r="G310" s="368"/>
      <c r="H310" s="368"/>
      <c r="I310" s="262" t="str">
        <f t="shared" si="63"/>
        <v xml:space="preserve">  </v>
      </c>
      <c r="J310" s="371"/>
      <c r="K310" s="263" t="str">
        <f>+IF(J310='[3]11 FORMULAS'!$E$4,'[3]11 FORMULAS'!$F$4,IF(J310='[3]11 FORMULAS'!$E$5,'[3]11 FORMULAS'!$F$5,IF(J310='[3]11 FORMULAS'!$E$6,'[3]11 FORMULAS'!$F$6,"")))</f>
        <v/>
      </c>
      <c r="L310" s="263" t="str">
        <f>+IF(OR(J310='[3]11 FORMULAS'!$P$4,J310='[3]11 FORMULAS'!$P$5),'[3]11 FORMULAS'!$Q$5,IF(J310='[3]11 FORMULAS'!$P$6,'[3]11 FORMULAS'!$Q$6,""))</f>
        <v/>
      </c>
      <c r="M310" s="371"/>
      <c r="N310" s="263" t="str">
        <f t="shared" si="66"/>
        <v/>
      </c>
      <c r="O310" s="374"/>
      <c r="P310" s="374"/>
      <c r="Q310" s="374"/>
      <c r="R310" s="374"/>
      <c r="S310" s="263" t="str">
        <f t="shared" si="60"/>
        <v/>
      </c>
      <c r="T310" s="263">
        <f>IF(L310='[3]11 FORMULAS'!$Q$5,T309-(T309*S310),T309)</f>
        <v>0.36</v>
      </c>
      <c r="U310" s="485">
        <f>IF(L310='[3]11 FORMULAS'!$Q$6,U309-(U309*S310),U309)</f>
        <v>0.4</v>
      </c>
      <c r="V310" s="681"/>
      <c r="W310" s="684"/>
    </row>
    <row r="311" spans="1:23" x14ac:dyDescent="0.25">
      <c r="A311" s="672"/>
      <c r="B311" s="672"/>
      <c r="C311" s="675"/>
      <c r="D311" s="678"/>
      <c r="E311" s="471">
        <v>5</v>
      </c>
      <c r="F311" s="484"/>
      <c r="G311" s="368"/>
      <c r="H311" s="368"/>
      <c r="I311" s="262" t="str">
        <f t="shared" si="63"/>
        <v xml:space="preserve">  </v>
      </c>
      <c r="J311" s="371"/>
      <c r="K311" s="263" t="str">
        <f>+IF(J311='[3]11 FORMULAS'!$E$4,'[3]11 FORMULAS'!$F$4,IF(J311='[3]11 FORMULAS'!$E$5,'[3]11 FORMULAS'!$F$5,IF(J311='[3]11 FORMULAS'!$E$6,'[3]11 FORMULAS'!$F$6,"")))</f>
        <v/>
      </c>
      <c r="L311" s="263" t="str">
        <f>+IF(OR(J311='[3]11 FORMULAS'!$P$4,J311='[3]11 FORMULAS'!$P$5),'[3]11 FORMULAS'!$Q$5,IF(J311='[3]11 FORMULAS'!$P$6,'[3]11 FORMULAS'!$Q$6,""))</f>
        <v/>
      </c>
      <c r="M311" s="371"/>
      <c r="N311" s="263" t="str">
        <f t="shared" si="66"/>
        <v/>
      </c>
      <c r="O311" s="374"/>
      <c r="P311" s="374"/>
      <c r="Q311" s="374"/>
      <c r="R311" s="374"/>
      <c r="S311" s="263" t="str">
        <f t="shared" si="60"/>
        <v/>
      </c>
      <c r="T311" s="263">
        <f>IF(L311='[3]11 FORMULAS'!$Q$5,T310-(T310*S311),T310)</f>
        <v>0.36</v>
      </c>
      <c r="U311" s="485">
        <f>IF(L311='[3]11 FORMULAS'!$Q$6,U310-(U310*S311),U310)</f>
        <v>0.4</v>
      </c>
      <c r="V311" s="681"/>
      <c r="W311" s="684"/>
    </row>
    <row r="312" spans="1:23" ht="15" thickBot="1" x14ac:dyDescent="0.3">
      <c r="A312" s="673"/>
      <c r="B312" s="673"/>
      <c r="C312" s="676"/>
      <c r="D312" s="679"/>
      <c r="E312" s="264">
        <v>6</v>
      </c>
      <c r="F312" s="486"/>
      <c r="G312" s="369"/>
      <c r="H312" s="369"/>
      <c r="I312" s="265" t="str">
        <f t="shared" si="63"/>
        <v xml:space="preserve">  </v>
      </c>
      <c r="J312" s="372"/>
      <c r="K312" s="266" t="str">
        <f>+IF(J312='[3]11 FORMULAS'!$E$4,'[3]11 FORMULAS'!$F$4,IF(J312='[3]11 FORMULAS'!$E$5,'[3]11 FORMULAS'!$F$5,IF(J312='[3]11 FORMULAS'!$E$6,'[3]11 FORMULAS'!$F$6,"")))</f>
        <v/>
      </c>
      <c r="L312" s="266" t="str">
        <f>+IF(OR(J312='[3]11 FORMULAS'!$P$4,J312='[3]11 FORMULAS'!$P$5),'[3]11 FORMULAS'!$Q$5,IF(J312='[3]11 FORMULAS'!$P$6,'[3]11 FORMULAS'!$Q$6,""))</f>
        <v/>
      </c>
      <c r="M312" s="372"/>
      <c r="N312" s="266" t="str">
        <f t="shared" si="66"/>
        <v/>
      </c>
      <c r="O312" s="375"/>
      <c r="P312" s="375"/>
      <c r="Q312" s="375"/>
      <c r="R312" s="375"/>
      <c r="S312" s="266" t="str">
        <f t="shared" si="60"/>
        <v/>
      </c>
      <c r="T312" s="266">
        <f>IF(L312='[3]11 FORMULAS'!$Q$5,T311-(T311*S312),T311)</f>
        <v>0.36</v>
      </c>
      <c r="U312" s="487">
        <f>IF(L312='[3]11 FORMULAS'!$Q$6,U311-(U311*S312),U311)</f>
        <v>0.4</v>
      </c>
      <c r="V312" s="682"/>
      <c r="W312" s="685"/>
    </row>
    <row r="313" spans="1:23" ht="128.25" x14ac:dyDescent="0.25">
      <c r="A313" s="671" t="str">
        <f>'4 MAPA CALOR INHERENTE'!A58</f>
        <v>R4GIP</v>
      </c>
      <c r="B313" s="671" t="str">
        <f>'4 MAPA CALOR INHERENTE'!B58</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313" s="674" cm="1">
        <f t="array" ref="C313">IF(MOD(ROW()-7,6)=0, INDEX('3 PROBABIL E IMPACTO INHERENTE'!$E$7:$E$74, (ROW()-7)/6 + 1), "")</f>
        <v>0.6</v>
      </c>
      <c r="D313" s="677" cm="1">
        <f t="array" ref="D313">IF(MOD(ROW()-7,6)=0, INDEX('3 PROBABIL E IMPACTO INHERENTE'!$M$7:$M$74, (ROW()-7)/6 + 1), "")</f>
        <v>0.6</v>
      </c>
      <c r="E313" s="255">
        <v>1</v>
      </c>
      <c r="F313" s="482" t="s">
        <v>789</v>
      </c>
      <c r="G313" s="367" t="s">
        <v>714</v>
      </c>
      <c r="H313" s="367" t="s">
        <v>790</v>
      </c>
      <c r="I313" s="256" t="str">
        <f t="shared" si="63"/>
        <v>El equipo de apoyo a la supervisión de alimentos  verifica  mensualmente la matriz de "control y seguimiento al servicio de alimentos", las etapas del procesamiento de las raciones alimentarias suministradas a los PPL. Para los casos en los cuales no se ejecute mensualmente se acumula con el siguiente periodo. Como evidencia quedara el formato F-GIP-1208 "Seguimiento y control de servicio de alimentos". El cargue de las evidencias se realizará trimestralmente.</v>
      </c>
      <c r="J313" s="370" t="s">
        <v>69</v>
      </c>
      <c r="K313" s="257">
        <f>+IF(J313='[3]11 FORMULAS'!$E$4,'[3]11 FORMULAS'!$F$4,IF(J313='[3]11 FORMULAS'!$E$5,'[3]11 FORMULAS'!$F$5,IF(J313='[3]11 FORMULAS'!$E$6,'[3]11 FORMULAS'!$F$6,"")))</f>
        <v>0.15</v>
      </c>
      <c r="L313" s="257" t="str">
        <f>+IF(OR(J313='[3]11 FORMULAS'!$P$4,J313='[3]11 FORMULAS'!$P$5),'[3]11 FORMULAS'!$Q$5,IF(J313='[3]11 FORMULAS'!$P$6,'[3]11 FORMULAS'!$Q$6,""))</f>
        <v>Probabilidad</v>
      </c>
      <c r="M313" s="370" t="s">
        <v>54</v>
      </c>
      <c r="N313" s="257">
        <f t="shared" si="66"/>
        <v>0.15</v>
      </c>
      <c r="O313" s="373" t="s">
        <v>391</v>
      </c>
      <c r="P313" s="373" t="s">
        <v>397</v>
      </c>
      <c r="Q313" s="373" t="s">
        <v>760</v>
      </c>
      <c r="R313" s="373" t="s">
        <v>761</v>
      </c>
      <c r="S313" s="257">
        <f t="shared" si="60"/>
        <v>0.3</v>
      </c>
      <c r="T313" s="257">
        <f>IF(L313='[3]11 FORMULAS'!$Q$5,C313-(C313*S313),C313)</f>
        <v>0.42</v>
      </c>
      <c r="U313" s="483">
        <f>IF(L313='[3]11 FORMULAS'!$Q$6,D313-(D313*S313),D313)</f>
        <v>0.6</v>
      </c>
      <c r="V313" s="680">
        <f t="shared" ref="V313" si="73">+IF(T318="","",T318)</f>
        <v>0.252</v>
      </c>
      <c r="W313" s="683">
        <f t="shared" ref="W313" si="74">+IF(U318="","",U318)</f>
        <v>0.6</v>
      </c>
    </row>
    <row r="314" spans="1:23" ht="128.25" x14ac:dyDescent="0.25">
      <c r="A314" s="672"/>
      <c r="B314" s="672"/>
      <c r="C314" s="675"/>
      <c r="D314" s="678"/>
      <c r="E314" s="261">
        <v>2</v>
      </c>
      <c r="F314" s="484" t="s">
        <v>791</v>
      </c>
      <c r="G314" s="368" t="s">
        <v>623</v>
      </c>
      <c r="H314" s="368" t="s">
        <v>792</v>
      </c>
      <c r="I314" s="262" t="str">
        <f t="shared" si="63"/>
        <v>El supervisor del contrato de alimentos, en coordinación con  el Director del CER,  realiza  mensualmente, una visita a la planta de procesamiento con el fin de verificar los programas de inocuidad de los alimentos y cumplimiento de los criterios establecidos en los anexos técnicos del contrato de lo cual se levantará acta. Para los casos que no se ejecute mensualmente se realizará durante la primera semana del siguiente mes. El cargue de las evidencias se realizará trimestralmente.</v>
      </c>
      <c r="J314" s="371" t="s">
        <v>56</v>
      </c>
      <c r="K314" s="263">
        <f>+IF(J314='[3]11 FORMULAS'!$E$4,'[3]11 FORMULAS'!$F$4,IF(J314='[3]11 FORMULAS'!$E$5,'[3]11 FORMULAS'!$F$5,IF(J314='[3]11 FORMULAS'!$E$6,'[3]11 FORMULAS'!$F$6,"")))</f>
        <v>0.25</v>
      </c>
      <c r="L314" s="263" t="str">
        <f>+IF(OR(J314='[3]11 FORMULAS'!$P$4,J314='[3]11 FORMULAS'!$P$5),'[3]11 FORMULAS'!$Q$5,IF(J314='[3]11 FORMULAS'!$P$6,'[3]11 FORMULAS'!$Q$6,""))</f>
        <v>Probabilidad</v>
      </c>
      <c r="M314" s="371" t="s">
        <v>54</v>
      </c>
      <c r="N314" s="263">
        <f t="shared" si="66"/>
        <v>0.15</v>
      </c>
      <c r="O314" s="374" t="s">
        <v>391</v>
      </c>
      <c r="P314" s="374" t="s">
        <v>397</v>
      </c>
      <c r="Q314" s="374" t="s">
        <v>760</v>
      </c>
      <c r="R314" s="374" t="s">
        <v>761</v>
      </c>
      <c r="S314" s="263">
        <f t="shared" si="60"/>
        <v>0.4</v>
      </c>
      <c r="T314" s="263">
        <f>IF(L314='[3]11 FORMULAS'!$Q$5,T313-(T313*S314),T313)</f>
        <v>0.252</v>
      </c>
      <c r="U314" s="485">
        <f>IF(L314='[3]11 FORMULAS'!$Q$6,U313-(U313*S314),U313)</f>
        <v>0.6</v>
      </c>
      <c r="V314" s="681"/>
      <c r="W314" s="684"/>
    </row>
    <row r="315" spans="1:23" x14ac:dyDescent="0.25">
      <c r="A315" s="672"/>
      <c r="B315" s="672"/>
      <c r="C315" s="675"/>
      <c r="D315" s="678"/>
      <c r="E315" s="261">
        <v>3</v>
      </c>
      <c r="F315" s="484"/>
      <c r="G315" s="368"/>
      <c r="H315" s="368"/>
      <c r="I315" s="262" t="str">
        <f t="shared" si="63"/>
        <v xml:space="preserve">  </v>
      </c>
      <c r="J315" s="371"/>
      <c r="K315" s="263" t="str">
        <f>+IF(J315='[3]11 FORMULAS'!$E$4,'[3]11 FORMULAS'!$F$4,IF(J315='[3]11 FORMULAS'!$E$5,'[3]11 FORMULAS'!$F$5,IF(J315='[3]11 FORMULAS'!$E$6,'[3]11 FORMULAS'!$F$6,"")))</f>
        <v/>
      </c>
      <c r="L315" s="263" t="str">
        <f>+IF(OR(J315='[3]11 FORMULAS'!$P$4,J315='[3]11 FORMULAS'!$P$5),'[3]11 FORMULAS'!$Q$5,IF(J315='[3]11 FORMULAS'!$P$6,'[3]11 FORMULAS'!$Q$6,""))</f>
        <v/>
      </c>
      <c r="M315" s="371"/>
      <c r="N315" s="263" t="str">
        <f t="shared" si="66"/>
        <v/>
      </c>
      <c r="O315" s="374"/>
      <c r="P315" s="374"/>
      <c r="Q315" s="374"/>
      <c r="R315" s="374"/>
      <c r="S315" s="263" t="str">
        <f t="shared" si="60"/>
        <v/>
      </c>
      <c r="T315" s="263">
        <f>IF(L315='[3]11 FORMULAS'!$Q$5,T314-(T314*S315),T314)</f>
        <v>0.252</v>
      </c>
      <c r="U315" s="485">
        <f>IF(L315='[3]11 FORMULAS'!$Q$6,U314-(U314*S315),U314)</f>
        <v>0.6</v>
      </c>
      <c r="V315" s="681"/>
      <c r="W315" s="684"/>
    </row>
    <row r="316" spans="1:23" x14ac:dyDescent="0.25">
      <c r="A316" s="672"/>
      <c r="B316" s="672"/>
      <c r="C316" s="675"/>
      <c r="D316" s="678"/>
      <c r="E316" s="471">
        <v>4</v>
      </c>
      <c r="F316" s="484"/>
      <c r="G316" s="368"/>
      <c r="H316" s="368"/>
      <c r="I316" s="262" t="str">
        <f t="shared" si="63"/>
        <v xml:space="preserve">  </v>
      </c>
      <c r="J316" s="371"/>
      <c r="K316" s="263" t="str">
        <f>+IF(J316='[3]11 FORMULAS'!$E$4,'[3]11 FORMULAS'!$F$4,IF(J316='[3]11 FORMULAS'!$E$5,'[3]11 FORMULAS'!$F$5,IF(J316='[3]11 FORMULAS'!$E$6,'[3]11 FORMULAS'!$F$6,"")))</f>
        <v/>
      </c>
      <c r="L316" s="263" t="str">
        <f>+IF(OR(J316='[3]11 FORMULAS'!$P$4,J316='[3]11 FORMULAS'!$P$5),'[3]11 FORMULAS'!$Q$5,IF(J316='[3]11 FORMULAS'!$P$6,'[3]11 FORMULAS'!$Q$6,""))</f>
        <v/>
      </c>
      <c r="M316" s="371"/>
      <c r="N316" s="263" t="str">
        <f t="shared" si="66"/>
        <v/>
      </c>
      <c r="O316" s="374"/>
      <c r="P316" s="374"/>
      <c r="Q316" s="374"/>
      <c r="R316" s="374"/>
      <c r="S316" s="263" t="str">
        <f t="shared" si="60"/>
        <v/>
      </c>
      <c r="T316" s="263">
        <f>IF(L316='[3]11 FORMULAS'!$Q$5,T315-(T315*S316),T315)</f>
        <v>0.252</v>
      </c>
      <c r="U316" s="485">
        <f>IF(L316='[3]11 FORMULAS'!$Q$6,U315-(U315*S316),U315)</f>
        <v>0.6</v>
      </c>
      <c r="V316" s="681"/>
      <c r="W316" s="684"/>
    </row>
    <row r="317" spans="1:23" x14ac:dyDescent="0.25">
      <c r="A317" s="672"/>
      <c r="B317" s="672"/>
      <c r="C317" s="675"/>
      <c r="D317" s="678"/>
      <c r="E317" s="471">
        <v>5</v>
      </c>
      <c r="F317" s="484"/>
      <c r="G317" s="368"/>
      <c r="H317" s="368"/>
      <c r="I317" s="262" t="str">
        <f t="shared" si="63"/>
        <v xml:space="preserve">  </v>
      </c>
      <c r="J317" s="371"/>
      <c r="K317" s="263" t="str">
        <f>+IF(J317='[3]11 FORMULAS'!$E$4,'[3]11 FORMULAS'!$F$4,IF(J317='[3]11 FORMULAS'!$E$5,'[3]11 FORMULAS'!$F$5,IF(J317='[3]11 FORMULAS'!$E$6,'[3]11 FORMULAS'!$F$6,"")))</f>
        <v/>
      </c>
      <c r="L317" s="263" t="str">
        <f>+IF(OR(J317='[3]11 FORMULAS'!$P$4,J317='[3]11 FORMULAS'!$P$5),'[3]11 FORMULAS'!$Q$5,IF(J317='[3]11 FORMULAS'!$P$6,'[3]11 FORMULAS'!$Q$6,""))</f>
        <v/>
      </c>
      <c r="M317" s="371"/>
      <c r="N317" s="263" t="str">
        <f t="shared" si="66"/>
        <v/>
      </c>
      <c r="O317" s="374"/>
      <c r="P317" s="374"/>
      <c r="Q317" s="374"/>
      <c r="R317" s="374"/>
      <c r="S317" s="263" t="str">
        <f t="shared" si="60"/>
        <v/>
      </c>
      <c r="T317" s="263">
        <f>IF(L317='[3]11 FORMULAS'!$Q$5,T316-(T316*S317),T316)</f>
        <v>0.252</v>
      </c>
      <c r="U317" s="485">
        <f>IF(L317='[3]11 FORMULAS'!$Q$6,U316-(U316*S317),U316)</f>
        <v>0.6</v>
      </c>
      <c r="V317" s="681"/>
      <c r="W317" s="684"/>
    </row>
    <row r="318" spans="1:23" ht="15" thickBot="1" x14ac:dyDescent="0.3">
      <c r="A318" s="673"/>
      <c r="B318" s="673"/>
      <c r="C318" s="676"/>
      <c r="D318" s="679"/>
      <c r="E318" s="264">
        <v>6</v>
      </c>
      <c r="F318" s="486"/>
      <c r="G318" s="369"/>
      <c r="H318" s="369"/>
      <c r="I318" s="265" t="str">
        <f t="shared" si="63"/>
        <v xml:space="preserve">  </v>
      </c>
      <c r="J318" s="372"/>
      <c r="K318" s="266" t="str">
        <f>+IF(J318='[3]11 FORMULAS'!$E$4,'[3]11 FORMULAS'!$F$4,IF(J318='[3]11 FORMULAS'!$E$5,'[3]11 FORMULAS'!$F$5,IF(J318='[3]11 FORMULAS'!$E$6,'[3]11 FORMULAS'!$F$6,"")))</f>
        <v/>
      </c>
      <c r="L318" s="266" t="str">
        <f>+IF(OR(J318='[3]11 FORMULAS'!$P$4,J318='[3]11 FORMULAS'!$P$5),'[3]11 FORMULAS'!$Q$5,IF(J318='[3]11 FORMULAS'!$P$6,'[3]11 FORMULAS'!$Q$6,""))</f>
        <v/>
      </c>
      <c r="M318" s="372"/>
      <c r="N318" s="266" t="str">
        <f t="shared" si="66"/>
        <v/>
      </c>
      <c r="O318" s="375"/>
      <c r="P318" s="375"/>
      <c r="Q318" s="375"/>
      <c r="R318" s="375"/>
      <c r="S318" s="266" t="str">
        <f t="shared" si="60"/>
        <v/>
      </c>
      <c r="T318" s="266">
        <f>IF(L318='[3]11 FORMULAS'!$Q$5,T317-(T317*S318),T317)</f>
        <v>0.252</v>
      </c>
      <c r="U318" s="487">
        <f>IF(L318='[3]11 FORMULAS'!$Q$6,U317-(U317*S318),U317)</f>
        <v>0.6</v>
      </c>
      <c r="V318" s="682"/>
      <c r="W318" s="685"/>
    </row>
    <row r="319" spans="1:23" ht="156.75" x14ac:dyDescent="0.25">
      <c r="A319" s="671" t="str">
        <f>'4 MAPA CALOR INHERENTE'!A59</f>
        <v>R5GIP</v>
      </c>
      <c r="B319" s="671" t="str">
        <f>'4 MAPA CALOR INHERENTE'!B59</f>
        <v>Posibilidad de afectación reputacional y económica por demanda de los PPL, familiar, tercero o entes control debido al incumplimiento en la cobertura de los puestos de servicio y las actividades programadas</v>
      </c>
      <c r="C319" s="674" cm="1">
        <f t="array" ref="C319">IF(MOD(ROW()-7,6)=0, INDEX('3 PROBABIL E IMPACTO INHERENTE'!$E$7:$E$74, (ROW()-7)/6 + 1), "")</f>
        <v>0.4</v>
      </c>
      <c r="D319" s="677" cm="1">
        <f t="array" ref="D319">IF(MOD(ROW()-7,6)=0, INDEX('3 PROBABIL E IMPACTO INHERENTE'!$M$7:$M$74, (ROW()-7)/6 + 1), "")</f>
        <v>0.6</v>
      </c>
      <c r="E319" s="255">
        <v>1</v>
      </c>
      <c r="F319" s="482" t="s">
        <v>793</v>
      </c>
      <c r="G319" s="367" t="s">
        <v>794</v>
      </c>
      <c r="H319" s="367" t="s">
        <v>795</v>
      </c>
      <c r="I319" s="256" t="str">
        <f t="shared" si="63"/>
        <v>El comandante de compañía  verifica y asigna  diariamente los puestos de servicio de acuerdo con el personal disponible, los puestos y actividades prioritarias a cubrir, el registro queda en la orden de servicios. Si no se cuenta con el personal mínimo para la prestación del servicio se solicitará acompañamiento a la fuerza pública lo que se representa mediante comunicaciones oficial (Correo electrónico o Físico). Como evidencia quedan el Formato F-GIP-1265 Orden de Servicios o comunicaciones oficial (Correo electrónico o Físico). El cargue de las evidencias se hará trimestralmente.</v>
      </c>
      <c r="J319" s="370" t="s">
        <v>69</v>
      </c>
      <c r="K319" s="257">
        <f>+IF(J319='[3]11 FORMULAS'!$E$4,'[3]11 FORMULAS'!$F$4,IF(J319='[3]11 FORMULAS'!$E$5,'[3]11 FORMULAS'!$F$5,IF(J319='[3]11 FORMULAS'!$E$6,'[3]11 FORMULAS'!$F$6,"")))</f>
        <v>0.15</v>
      </c>
      <c r="L319" s="257" t="str">
        <f>+IF(OR(J319='[3]11 FORMULAS'!$P$4,J319='[3]11 FORMULAS'!$P$5),'[3]11 FORMULAS'!$Q$5,IF(J319='[3]11 FORMULAS'!$P$6,'[3]11 FORMULAS'!$Q$6,""))</f>
        <v>Probabilidad</v>
      </c>
      <c r="M319" s="370" t="s">
        <v>54</v>
      </c>
      <c r="N319" s="257">
        <f t="shared" si="66"/>
        <v>0.15</v>
      </c>
      <c r="O319" s="373" t="s">
        <v>391</v>
      </c>
      <c r="P319" s="373" t="s">
        <v>395</v>
      </c>
      <c r="Q319" s="373" t="s">
        <v>760</v>
      </c>
      <c r="R319" s="373" t="s">
        <v>761</v>
      </c>
      <c r="S319" s="257">
        <f t="shared" si="60"/>
        <v>0.3</v>
      </c>
      <c r="T319" s="257">
        <f>IF(L319='[3]11 FORMULAS'!$Q$5,C319-(C319*S319),C319)</f>
        <v>0.28000000000000003</v>
      </c>
      <c r="U319" s="483">
        <f>IF(L319='[3]11 FORMULAS'!$Q$6,D319-(D319*S319),D319)</f>
        <v>0.6</v>
      </c>
      <c r="V319" s="680">
        <f t="shared" ref="V319" si="75">+IF(T324="","",T324)</f>
        <v>0.28000000000000003</v>
      </c>
      <c r="W319" s="683">
        <f t="shared" ref="W319" si="76">+IF(U324="","",U324)</f>
        <v>0.6</v>
      </c>
    </row>
    <row r="320" spans="1:23" x14ac:dyDescent="0.25">
      <c r="A320" s="672"/>
      <c r="B320" s="672"/>
      <c r="C320" s="675"/>
      <c r="D320" s="678"/>
      <c r="E320" s="261">
        <v>2</v>
      </c>
      <c r="F320" s="484"/>
      <c r="G320" s="368"/>
      <c r="H320" s="368"/>
      <c r="I320" s="262" t="str">
        <f t="shared" si="63"/>
        <v xml:space="preserve">  </v>
      </c>
      <c r="J320" s="371"/>
      <c r="K320" s="263" t="str">
        <f>+IF(J320='[3]11 FORMULAS'!$E$4,'[3]11 FORMULAS'!$F$4,IF(J320='[3]11 FORMULAS'!$E$5,'[3]11 FORMULAS'!$F$5,IF(J320='[3]11 FORMULAS'!$E$6,'[3]11 FORMULAS'!$F$6,"")))</f>
        <v/>
      </c>
      <c r="L320" s="263" t="str">
        <f>+IF(OR(J320='[3]11 FORMULAS'!$P$4,J320='[3]11 FORMULAS'!$P$5),'[3]11 FORMULAS'!$Q$5,IF(J320='[3]11 FORMULAS'!$P$6,'[3]11 FORMULAS'!$Q$6,""))</f>
        <v/>
      </c>
      <c r="M320" s="371"/>
      <c r="N320" s="263" t="str">
        <f t="shared" si="66"/>
        <v/>
      </c>
      <c r="O320" s="374"/>
      <c r="P320" s="374"/>
      <c r="Q320" s="374"/>
      <c r="R320" s="374"/>
      <c r="S320" s="263" t="str">
        <f t="shared" si="60"/>
        <v/>
      </c>
      <c r="T320" s="263">
        <f>IF(L320='[3]11 FORMULAS'!$Q$5,T319-(T319*S320),T319)</f>
        <v>0.28000000000000003</v>
      </c>
      <c r="U320" s="485">
        <f>IF(L320='[3]11 FORMULAS'!$Q$6,U319-(U319*S320),U319)</f>
        <v>0.6</v>
      </c>
      <c r="V320" s="681"/>
      <c r="W320" s="684"/>
    </row>
    <row r="321" spans="1:23" x14ac:dyDescent="0.25">
      <c r="A321" s="672"/>
      <c r="B321" s="672"/>
      <c r="C321" s="675"/>
      <c r="D321" s="678"/>
      <c r="E321" s="261">
        <v>3</v>
      </c>
      <c r="F321" s="484"/>
      <c r="G321" s="368"/>
      <c r="H321" s="368"/>
      <c r="I321" s="262" t="str">
        <f t="shared" si="63"/>
        <v xml:space="preserve">  </v>
      </c>
      <c r="J321" s="371"/>
      <c r="K321" s="263" t="str">
        <f>+IF(J321='[3]11 FORMULAS'!$E$4,'[3]11 FORMULAS'!$F$4,IF(J321='[3]11 FORMULAS'!$E$5,'[3]11 FORMULAS'!$F$5,IF(J321='[3]11 FORMULAS'!$E$6,'[3]11 FORMULAS'!$F$6,"")))</f>
        <v/>
      </c>
      <c r="L321" s="263" t="str">
        <f>+IF(OR(J321='[3]11 FORMULAS'!$P$4,J321='[3]11 FORMULAS'!$P$5),'[3]11 FORMULAS'!$Q$5,IF(J321='[3]11 FORMULAS'!$P$6,'[3]11 FORMULAS'!$Q$6,""))</f>
        <v/>
      </c>
      <c r="M321" s="371"/>
      <c r="N321" s="263" t="str">
        <f t="shared" si="66"/>
        <v/>
      </c>
      <c r="O321" s="374"/>
      <c r="P321" s="374"/>
      <c r="Q321" s="374"/>
      <c r="R321" s="374"/>
      <c r="S321" s="263" t="str">
        <f t="shared" si="60"/>
        <v/>
      </c>
      <c r="T321" s="263">
        <f>IF(L321='[3]11 FORMULAS'!$Q$5,T320-(T320*S321),T320)</f>
        <v>0.28000000000000003</v>
      </c>
      <c r="U321" s="485">
        <f>IF(L321='[3]11 FORMULAS'!$Q$6,U320-(U320*S321),U320)</f>
        <v>0.6</v>
      </c>
      <c r="V321" s="681"/>
      <c r="W321" s="684"/>
    </row>
    <row r="322" spans="1:23" x14ac:dyDescent="0.25">
      <c r="A322" s="672"/>
      <c r="B322" s="672"/>
      <c r="C322" s="675"/>
      <c r="D322" s="678"/>
      <c r="E322" s="471">
        <v>4</v>
      </c>
      <c r="F322" s="484"/>
      <c r="G322" s="368"/>
      <c r="H322" s="368"/>
      <c r="I322" s="262" t="str">
        <f t="shared" si="63"/>
        <v xml:space="preserve">  </v>
      </c>
      <c r="J322" s="371"/>
      <c r="K322" s="263" t="str">
        <f>+IF(J322='[3]11 FORMULAS'!$E$4,'[3]11 FORMULAS'!$F$4,IF(J322='[3]11 FORMULAS'!$E$5,'[3]11 FORMULAS'!$F$5,IF(J322='[3]11 FORMULAS'!$E$6,'[3]11 FORMULAS'!$F$6,"")))</f>
        <v/>
      </c>
      <c r="L322" s="263" t="str">
        <f>+IF(OR(J322='[3]11 FORMULAS'!$P$4,J322='[3]11 FORMULAS'!$P$5),'[3]11 FORMULAS'!$Q$5,IF(J322='[3]11 FORMULAS'!$P$6,'[3]11 FORMULAS'!$Q$6,""))</f>
        <v/>
      </c>
      <c r="M322" s="371"/>
      <c r="N322" s="263" t="str">
        <f t="shared" si="66"/>
        <v/>
      </c>
      <c r="O322" s="374"/>
      <c r="P322" s="374"/>
      <c r="Q322" s="374"/>
      <c r="R322" s="374"/>
      <c r="S322" s="263" t="str">
        <f t="shared" si="60"/>
        <v/>
      </c>
      <c r="T322" s="263">
        <f>IF(L322='[3]11 FORMULAS'!$Q$5,T321-(T321*S322),T321)</f>
        <v>0.28000000000000003</v>
      </c>
      <c r="U322" s="485">
        <f>IF(L322='[3]11 FORMULAS'!$Q$6,U321-(U321*S322),U321)</f>
        <v>0.6</v>
      </c>
      <c r="V322" s="681"/>
      <c r="W322" s="684"/>
    </row>
    <row r="323" spans="1:23" ht="14.25" customHeight="1" x14ac:dyDescent="0.25">
      <c r="A323" s="672"/>
      <c r="B323" s="672"/>
      <c r="C323" s="675"/>
      <c r="D323" s="678"/>
      <c r="E323" s="471">
        <v>5</v>
      </c>
      <c r="F323" s="484"/>
      <c r="G323" s="368"/>
      <c r="H323" s="368"/>
      <c r="I323" s="262" t="str">
        <f t="shared" si="63"/>
        <v xml:space="preserve">  </v>
      </c>
      <c r="J323" s="371"/>
      <c r="K323" s="263" t="str">
        <f>+IF(J323='[3]11 FORMULAS'!$E$4,'[3]11 FORMULAS'!$F$4,IF(J323='[3]11 FORMULAS'!$E$5,'[3]11 FORMULAS'!$F$5,IF(J323='[3]11 FORMULAS'!$E$6,'[3]11 FORMULAS'!$F$6,"")))</f>
        <v/>
      </c>
      <c r="L323" s="263" t="str">
        <f>+IF(OR(J323='[3]11 FORMULAS'!$P$4,J323='[3]11 FORMULAS'!$P$5),'[3]11 FORMULAS'!$Q$5,IF(J323='[3]11 FORMULAS'!$P$6,'[3]11 FORMULAS'!$Q$6,""))</f>
        <v/>
      </c>
      <c r="M323" s="371"/>
      <c r="N323" s="263" t="str">
        <f t="shared" si="66"/>
        <v/>
      </c>
      <c r="O323" s="374"/>
      <c r="P323" s="374"/>
      <c r="Q323" s="374"/>
      <c r="R323" s="374"/>
      <c r="S323" s="263" t="str">
        <f t="shared" si="60"/>
        <v/>
      </c>
      <c r="T323" s="263">
        <f>IF(L323='[3]11 FORMULAS'!$Q$5,T322-(T322*S323),T322)</f>
        <v>0.28000000000000003</v>
      </c>
      <c r="U323" s="485">
        <f>IF(L323='[3]11 FORMULAS'!$Q$6,U322-(U322*S323),U322)</f>
        <v>0.6</v>
      </c>
      <c r="V323" s="681"/>
      <c r="W323" s="684"/>
    </row>
    <row r="324" spans="1:23" ht="15" thickBot="1" x14ac:dyDescent="0.3">
      <c r="A324" s="673"/>
      <c r="B324" s="673"/>
      <c r="C324" s="676"/>
      <c r="D324" s="679"/>
      <c r="E324" s="264">
        <v>6</v>
      </c>
      <c r="F324" s="486"/>
      <c r="G324" s="369"/>
      <c r="H324" s="369"/>
      <c r="I324" s="265" t="str">
        <f t="shared" si="63"/>
        <v xml:space="preserve">  </v>
      </c>
      <c r="J324" s="372"/>
      <c r="K324" s="266" t="str">
        <f>+IF(J324='[3]11 FORMULAS'!$E$4,'[3]11 FORMULAS'!$F$4,IF(J324='[3]11 FORMULAS'!$E$5,'[3]11 FORMULAS'!$F$5,IF(J324='[3]11 FORMULAS'!$E$6,'[3]11 FORMULAS'!$F$6,"")))</f>
        <v/>
      </c>
      <c r="L324" s="266" t="str">
        <f>+IF(OR(J324='[3]11 FORMULAS'!$P$4,J324='[3]11 FORMULAS'!$P$5),'[3]11 FORMULAS'!$Q$5,IF(J324='[3]11 FORMULAS'!$P$6,'[3]11 FORMULAS'!$Q$6,""))</f>
        <v/>
      </c>
      <c r="M324" s="372"/>
      <c r="N324" s="266" t="str">
        <f t="shared" si="66"/>
        <v/>
      </c>
      <c r="O324" s="375"/>
      <c r="P324" s="375"/>
      <c r="Q324" s="375"/>
      <c r="R324" s="375"/>
      <c r="S324" s="266" t="str">
        <f t="shared" si="60"/>
        <v/>
      </c>
      <c r="T324" s="266">
        <f>IF(L324='[3]11 FORMULAS'!$Q$5,T323-(T323*S324),T323)</f>
        <v>0.28000000000000003</v>
      </c>
      <c r="U324" s="487">
        <f>IF(L324='[3]11 FORMULAS'!$Q$6,U323-(U323*S324),U323)</f>
        <v>0.6</v>
      </c>
      <c r="V324" s="682"/>
      <c r="W324" s="685"/>
    </row>
    <row r="325" spans="1:23" ht="128.25" x14ac:dyDescent="0.25">
      <c r="A325" s="671" t="str">
        <f>'4 MAPA CALOR INHERENTE'!A60</f>
        <v>R6GIP</v>
      </c>
      <c r="B325" s="671" t="str">
        <f>'4 MAPA CALOR INHERENTE'!B60</f>
        <v>Posibilidad de afectación económica por demanda de los PPL, familiar, tercero o entes control  debido a falencias en seguridad y deficiencia en los tiempos de reacción a los eventos que atenten contra la seguridad de las PPL/Funcionarios/Guardia.</v>
      </c>
      <c r="C325" s="674" cm="1">
        <f t="array" ref="C325">IF(MOD(ROW()-7,6)=0, INDEX('3 PROBABIL E IMPACTO INHERENTE'!$E$7:$E$74, (ROW()-7)/6 + 1), "")</f>
        <v>0.6</v>
      </c>
      <c r="D325" s="677" cm="1">
        <f t="array" ref="D325">IF(MOD(ROW()-7,6)=0, INDEX('3 PROBABIL E IMPACTO INHERENTE'!$M$7:$M$74, (ROW()-7)/6 + 1), "")</f>
        <v>0.6</v>
      </c>
      <c r="E325" s="255">
        <v>1</v>
      </c>
      <c r="F325" s="482" t="s">
        <v>796</v>
      </c>
      <c r="G325" s="367" t="s">
        <v>797</v>
      </c>
      <c r="H325" s="367" t="s">
        <v>798</v>
      </c>
      <c r="I325" s="256" t="str">
        <f t="shared" si="63"/>
        <v>El Comandante de Compañía  programa  mensualmente requisas a los PPL con el fin de incautar elementos prohibidos lo cual queda registrado en el informe de actividades mensual que se llevan a cabo en cumplimiento del plan de gestión. Para los casos en los cuales no se logre cumplir con la programación se procederá con la reprogramación de las requisas. Como evidencia queda el informe de actividades mensual. El cargue de las evidencias se hará trimestralmente.</v>
      </c>
      <c r="J325" s="370" t="s">
        <v>56</v>
      </c>
      <c r="K325" s="257">
        <f>+IF(J325='[3]11 FORMULAS'!$E$4,'[3]11 FORMULAS'!$F$4,IF(J325='[3]11 FORMULAS'!$E$5,'[3]11 FORMULAS'!$F$5,IF(J325='[3]11 FORMULAS'!$E$6,'[3]11 FORMULAS'!$F$6,"")))</f>
        <v>0.25</v>
      </c>
      <c r="L325" s="257" t="str">
        <f>+IF(OR(J325='[3]11 FORMULAS'!$P$4,J325='[3]11 FORMULAS'!$P$5),'[3]11 FORMULAS'!$Q$5,IF(J325='[3]11 FORMULAS'!$P$6,'[3]11 FORMULAS'!$Q$6,""))</f>
        <v>Probabilidad</v>
      </c>
      <c r="M325" s="370" t="s">
        <v>54</v>
      </c>
      <c r="N325" s="257">
        <f t="shared" si="66"/>
        <v>0.15</v>
      </c>
      <c r="O325" s="373" t="s">
        <v>391</v>
      </c>
      <c r="P325" s="373" t="s">
        <v>397</v>
      </c>
      <c r="Q325" s="373" t="s">
        <v>760</v>
      </c>
      <c r="R325" s="373" t="s">
        <v>761</v>
      </c>
      <c r="S325" s="257">
        <f t="shared" si="60"/>
        <v>0.4</v>
      </c>
      <c r="T325" s="257">
        <f>IF(L325='[3]11 FORMULAS'!$Q$5,C325-(C325*S325),C325)</f>
        <v>0.36</v>
      </c>
      <c r="U325" s="483">
        <f>IF(L325='[3]11 FORMULAS'!$Q$6,D325-(D325*S325),D325)</f>
        <v>0.6</v>
      </c>
      <c r="V325" s="680">
        <f t="shared" ref="V325" si="77">+IF(T330="","",T330)</f>
        <v>0.36</v>
      </c>
      <c r="W325" s="683">
        <f t="shared" ref="W325" si="78">+IF(U330="","",U330)</f>
        <v>0.6</v>
      </c>
    </row>
    <row r="326" spans="1:23" x14ac:dyDescent="0.25">
      <c r="A326" s="672"/>
      <c r="B326" s="672"/>
      <c r="C326" s="675"/>
      <c r="D326" s="678"/>
      <c r="E326" s="261">
        <v>2</v>
      </c>
      <c r="F326" s="484"/>
      <c r="G326" s="368"/>
      <c r="H326" s="368"/>
      <c r="I326" s="262" t="str">
        <f t="shared" si="63"/>
        <v xml:space="preserve">  </v>
      </c>
      <c r="J326" s="371"/>
      <c r="K326" s="263" t="str">
        <f>+IF(J326='[3]11 FORMULAS'!$E$4,'[3]11 FORMULAS'!$F$4,IF(J326='[3]11 FORMULAS'!$E$5,'[3]11 FORMULAS'!$F$5,IF(J326='[3]11 FORMULAS'!$E$6,'[3]11 FORMULAS'!$F$6,"")))</f>
        <v/>
      </c>
      <c r="L326" s="263" t="str">
        <f>+IF(OR(J326='[3]11 FORMULAS'!$P$4,J326='[3]11 FORMULAS'!$P$5),'[3]11 FORMULAS'!$Q$5,IF(J326='[3]11 FORMULAS'!$P$6,'[3]11 FORMULAS'!$Q$6,""))</f>
        <v/>
      </c>
      <c r="M326" s="371"/>
      <c r="N326" s="263" t="str">
        <f t="shared" si="66"/>
        <v/>
      </c>
      <c r="O326" s="374"/>
      <c r="P326" s="374"/>
      <c r="Q326" s="374"/>
      <c r="R326" s="374"/>
      <c r="S326" s="263" t="str">
        <f t="shared" si="60"/>
        <v/>
      </c>
      <c r="T326" s="263">
        <f>IF(L326='[3]11 FORMULAS'!$Q$5,T325-(T325*S326),T325)</f>
        <v>0.36</v>
      </c>
      <c r="U326" s="485">
        <f>IF(L326='[3]11 FORMULAS'!$Q$6,U325-(U325*S326),U325)</f>
        <v>0.6</v>
      </c>
      <c r="V326" s="681"/>
      <c r="W326" s="684"/>
    </row>
    <row r="327" spans="1:23" x14ac:dyDescent="0.25">
      <c r="A327" s="672"/>
      <c r="B327" s="672"/>
      <c r="C327" s="675"/>
      <c r="D327" s="678"/>
      <c r="E327" s="261">
        <v>3</v>
      </c>
      <c r="F327" s="484"/>
      <c r="G327" s="368"/>
      <c r="H327" s="368"/>
      <c r="I327" s="262" t="str">
        <f t="shared" si="63"/>
        <v xml:space="preserve">  </v>
      </c>
      <c r="J327" s="371"/>
      <c r="K327" s="263" t="str">
        <f>+IF(J327='[3]11 FORMULAS'!$E$4,'[3]11 FORMULAS'!$F$4,IF(J327='[3]11 FORMULAS'!$E$5,'[3]11 FORMULAS'!$F$5,IF(J327='[3]11 FORMULAS'!$E$6,'[3]11 FORMULAS'!$F$6,"")))</f>
        <v/>
      </c>
      <c r="L327" s="263" t="str">
        <f>+IF(OR(J327='[3]11 FORMULAS'!$P$4,J327='[3]11 FORMULAS'!$P$5),'[3]11 FORMULAS'!$Q$5,IF(J327='[3]11 FORMULAS'!$P$6,'[3]11 FORMULAS'!$Q$6,""))</f>
        <v/>
      </c>
      <c r="M327" s="371"/>
      <c r="N327" s="263" t="str">
        <f t="shared" si="66"/>
        <v/>
      </c>
      <c r="O327" s="374"/>
      <c r="P327" s="374"/>
      <c r="Q327" s="374"/>
      <c r="R327" s="374"/>
      <c r="S327" s="263" t="str">
        <f t="shared" si="60"/>
        <v/>
      </c>
      <c r="T327" s="263">
        <f>IF(L327='[3]11 FORMULAS'!$Q$5,T326-(T326*S327),T326)</f>
        <v>0.36</v>
      </c>
      <c r="U327" s="485">
        <f>IF(L327='[3]11 FORMULAS'!$Q$6,U326-(U326*S327),U326)</f>
        <v>0.6</v>
      </c>
      <c r="V327" s="681"/>
      <c r="W327" s="684"/>
    </row>
    <row r="328" spans="1:23" x14ac:dyDescent="0.25">
      <c r="A328" s="672"/>
      <c r="B328" s="672"/>
      <c r="C328" s="675"/>
      <c r="D328" s="678"/>
      <c r="E328" s="471">
        <v>4</v>
      </c>
      <c r="F328" s="484"/>
      <c r="G328" s="368"/>
      <c r="H328" s="368"/>
      <c r="I328" s="262" t="str">
        <f t="shared" si="63"/>
        <v xml:space="preserve">  </v>
      </c>
      <c r="J328" s="371"/>
      <c r="K328" s="263" t="str">
        <f>+IF(J328='[3]11 FORMULAS'!$E$4,'[3]11 FORMULAS'!$F$4,IF(J328='[3]11 FORMULAS'!$E$5,'[3]11 FORMULAS'!$F$5,IF(J328='[3]11 FORMULAS'!$E$6,'[3]11 FORMULAS'!$F$6,"")))</f>
        <v/>
      </c>
      <c r="L328" s="263" t="str">
        <f>+IF(OR(J328='[3]11 FORMULAS'!$P$4,J328='[3]11 FORMULAS'!$P$5),'[3]11 FORMULAS'!$Q$5,IF(J328='[3]11 FORMULAS'!$P$6,'[3]11 FORMULAS'!$Q$6,""))</f>
        <v/>
      </c>
      <c r="M328" s="371"/>
      <c r="N328" s="263" t="str">
        <f t="shared" si="66"/>
        <v/>
      </c>
      <c r="O328" s="374"/>
      <c r="P328" s="374"/>
      <c r="Q328" s="374"/>
      <c r="R328" s="374"/>
      <c r="S328" s="263" t="str">
        <f t="shared" si="60"/>
        <v/>
      </c>
      <c r="T328" s="263">
        <f>IF(L328='[3]11 FORMULAS'!$Q$5,T327-(T327*S328),T327)</f>
        <v>0.36</v>
      </c>
      <c r="U328" s="485">
        <f>IF(L328='[3]11 FORMULAS'!$Q$6,U327-(U327*S328),U327)</f>
        <v>0.6</v>
      </c>
      <c r="V328" s="681"/>
      <c r="W328" s="684"/>
    </row>
    <row r="329" spans="1:23" x14ac:dyDescent="0.25">
      <c r="A329" s="672"/>
      <c r="B329" s="672"/>
      <c r="C329" s="675"/>
      <c r="D329" s="678"/>
      <c r="E329" s="471">
        <v>5</v>
      </c>
      <c r="F329" s="484"/>
      <c r="G329" s="368"/>
      <c r="H329" s="368"/>
      <c r="I329" s="262" t="str">
        <f t="shared" si="63"/>
        <v xml:space="preserve">  </v>
      </c>
      <c r="J329" s="371"/>
      <c r="K329" s="263" t="str">
        <f>+IF(J329='[3]11 FORMULAS'!$E$4,'[3]11 FORMULAS'!$F$4,IF(J329='[3]11 FORMULAS'!$E$5,'[3]11 FORMULAS'!$F$5,IF(J329='[3]11 FORMULAS'!$E$6,'[3]11 FORMULAS'!$F$6,"")))</f>
        <v/>
      </c>
      <c r="L329" s="263" t="str">
        <f>+IF(OR(J329='[3]11 FORMULAS'!$P$4,J329='[3]11 FORMULAS'!$P$5),'[3]11 FORMULAS'!$Q$5,IF(J329='[3]11 FORMULAS'!$P$6,'[3]11 FORMULAS'!$Q$6,""))</f>
        <v/>
      </c>
      <c r="M329" s="371"/>
      <c r="N329" s="263" t="str">
        <f t="shared" si="66"/>
        <v/>
      </c>
      <c r="O329" s="374"/>
      <c r="P329" s="374"/>
      <c r="Q329" s="374"/>
      <c r="R329" s="374"/>
      <c r="S329" s="263" t="str">
        <f t="shared" si="60"/>
        <v/>
      </c>
      <c r="T329" s="263">
        <f>IF(L329='[3]11 FORMULAS'!$Q$5,T328-(T328*S329),T328)</f>
        <v>0.36</v>
      </c>
      <c r="U329" s="485">
        <f>IF(L329='[3]11 FORMULAS'!$Q$6,U328-(U328*S329),U328)</f>
        <v>0.6</v>
      </c>
      <c r="V329" s="681"/>
      <c r="W329" s="684"/>
    </row>
    <row r="330" spans="1:23" ht="15" thickBot="1" x14ac:dyDescent="0.3">
      <c r="A330" s="673"/>
      <c r="B330" s="673"/>
      <c r="C330" s="676"/>
      <c r="D330" s="679"/>
      <c r="E330" s="264">
        <v>6</v>
      </c>
      <c r="F330" s="486"/>
      <c r="G330" s="369"/>
      <c r="H330" s="369"/>
      <c r="I330" s="265" t="str">
        <f t="shared" si="63"/>
        <v xml:space="preserve">  </v>
      </c>
      <c r="J330" s="372"/>
      <c r="K330" s="266" t="str">
        <f>+IF(J330='[3]11 FORMULAS'!$E$4,'[3]11 FORMULAS'!$F$4,IF(J330='[3]11 FORMULAS'!$E$5,'[3]11 FORMULAS'!$F$5,IF(J330='[3]11 FORMULAS'!$E$6,'[3]11 FORMULAS'!$F$6,"")))</f>
        <v/>
      </c>
      <c r="L330" s="266" t="str">
        <f>+IF(OR(J330='[3]11 FORMULAS'!$P$4,J330='[3]11 FORMULAS'!$P$5),'[3]11 FORMULAS'!$Q$5,IF(J330='[3]11 FORMULAS'!$P$6,'[3]11 FORMULAS'!$Q$6,""))</f>
        <v/>
      </c>
      <c r="M330" s="372"/>
      <c r="N330" s="266" t="str">
        <f t="shared" si="66"/>
        <v/>
      </c>
      <c r="O330" s="375"/>
      <c r="P330" s="375"/>
      <c r="Q330" s="375"/>
      <c r="R330" s="375"/>
      <c r="S330" s="266" t="str">
        <f t="shared" si="60"/>
        <v/>
      </c>
      <c r="T330" s="266">
        <f>IF(L330='[3]11 FORMULAS'!$Q$5,T329-(T329*S330),T329)</f>
        <v>0.36</v>
      </c>
      <c r="U330" s="487">
        <f>IF(L330='[3]11 FORMULAS'!$Q$6,U329-(U329*S330),U329)</f>
        <v>0.6</v>
      </c>
      <c r="V330" s="682"/>
      <c r="W330" s="685"/>
    </row>
    <row r="331" spans="1:23" ht="185.25" x14ac:dyDescent="0.25">
      <c r="A331" s="671" t="str">
        <f>'4 MAPA CALOR INHERENTE'!A61</f>
        <v>R7GIP</v>
      </c>
      <c r="B331" s="671" t="str">
        <f>'4 MAPA CALOR INHERENTE'!B61</f>
        <v>Posibilidad de afectación reputacional por sanción disciplinaria  debido a fuga/rescates o falencia en la seguridad dentro del sistema penitenciario</v>
      </c>
      <c r="C331" s="674" cm="1">
        <f t="array" ref="C331">IF(MOD(ROW()-7,6)=0, INDEX('3 PROBABIL E IMPACTO INHERENTE'!$E$7:$E$74, (ROW()-7)/6 + 1), "")</f>
        <v>0.4</v>
      </c>
      <c r="D331" s="677" cm="1">
        <f t="array" ref="D331">IF(MOD(ROW()-7,6)=0, INDEX('3 PROBABIL E IMPACTO INHERENTE'!$M$7:$M$74, (ROW()-7)/6 + 1), "")</f>
        <v>0.8</v>
      </c>
      <c r="E331" s="255">
        <v>1</v>
      </c>
      <c r="F331" s="482" t="s">
        <v>799</v>
      </c>
      <c r="G331" s="367" t="s">
        <v>714</v>
      </c>
      <c r="H331" s="367" t="s">
        <v>800</v>
      </c>
      <c r="I331" s="256" t="str">
        <f t="shared" si="63"/>
        <v>El Comandante de Compañía  verifica  ante la información que se tenga de una PPL de alto riesgo (intento de fuga o agresiones en audiencias) y ordena el refuerzo de la remisión con mayor personal de guardia lo cual quedará registrado en la Minuta del Comandante de remisiones. Para los casos en los cuales no se cuente con personal suficiente se solicitará apoyo o acompañamiento a la fuerza pública. Como evidencia quedan lo registrado en la Minuta del comandante de remisiones y en el caso del C.E.R en la Minuta de Comandante de Custodia o solicitud en comunicación oficial (Correo electrónico o Físico). El cargue de las evidencias se hará trimestralmente.</v>
      </c>
      <c r="J331" s="370" t="s">
        <v>56</v>
      </c>
      <c r="K331" s="257">
        <f>+IF(J331='[3]11 FORMULAS'!$E$4,'[3]11 FORMULAS'!$F$4,IF(J331='[3]11 FORMULAS'!$E$5,'[3]11 FORMULAS'!$F$5,IF(J331='[3]11 FORMULAS'!$E$6,'[3]11 FORMULAS'!$F$6,"")))</f>
        <v>0.25</v>
      </c>
      <c r="L331" s="257" t="str">
        <f>+IF(OR(J331='[3]11 FORMULAS'!$P$4,J331='[3]11 FORMULAS'!$P$5),'[3]11 FORMULAS'!$Q$5,IF(J331='[3]11 FORMULAS'!$P$6,'[3]11 FORMULAS'!$Q$6,""))</f>
        <v>Probabilidad</v>
      </c>
      <c r="M331" s="370" t="s">
        <v>54</v>
      </c>
      <c r="N331" s="257">
        <f t="shared" si="66"/>
        <v>0.15</v>
      </c>
      <c r="O331" s="373" t="s">
        <v>391</v>
      </c>
      <c r="P331" s="373" t="s">
        <v>394</v>
      </c>
      <c r="Q331" s="373" t="s">
        <v>760</v>
      </c>
      <c r="R331" s="373" t="s">
        <v>761</v>
      </c>
      <c r="S331" s="257">
        <f t="shared" si="60"/>
        <v>0.4</v>
      </c>
      <c r="T331" s="257">
        <f>IF(L331='[3]11 FORMULAS'!$Q$5,C331-(C331*S331),C331)</f>
        <v>0.24</v>
      </c>
      <c r="U331" s="483">
        <f>IF(L331='[3]11 FORMULAS'!$Q$6,D331-(D331*S331),D331)</f>
        <v>0.8</v>
      </c>
      <c r="V331" s="680">
        <f t="shared" ref="V331" si="79">+IF(T336="","",T336)</f>
        <v>0.24</v>
      </c>
      <c r="W331" s="683">
        <f t="shared" ref="W331" si="80">+IF(U336="","",U336)</f>
        <v>0.8</v>
      </c>
    </row>
    <row r="332" spans="1:23" x14ac:dyDescent="0.25">
      <c r="A332" s="672"/>
      <c r="B332" s="672"/>
      <c r="C332" s="675"/>
      <c r="D332" s="678"/>
      <c r="E332" s="261">
        <v>2</v>
      </c>
      <c r="F332" s="484"/>
      <c r="G332" s="368"/>
      <c r="H332" s="368"/>
      <c r="I332" s="262" t="str">
        <f t="shared" si="63"/>
        <v xml:space="preserve">  </v>
      </c>
      <c r="J332" s="371"/>
      <c r="K332" s="263" t="str">
        <f>+IF(J332='[3]11 FORMULAS'!$E$4,'[3]11 FORMULAS'!$F$4,IF(J332='[3]11 FORMULAS'!$E$5,'[3]11 FORMULAS'!$F$5,IF(J332='[3]11 FORMULAS'!$E$6,'[3]11 FORMULAS'!$F$6,"")))</f>
        <v/>
      </c>
      <c r="L332" s="263" t="str">
        <f>+IF(OR(J332='[3]11 FORMULAS'!$P$4,J332='[3]11 FORMULAS'!$P$5),'[3]11 FORMULAS'!$Q$5,IF(J332='[3]11 FORMULAS'!$P$6,'[3]11 FORMULAS'!$Q$6,""))</f>
        <v/>
      </c>
      <c r="M332" s="371"/>
      <c r="N332" s="263" t="str">
        <f t="shared" si="66"/>
        <v/>
      </c>
      <c r="O332" s="374"/>
      <c r="P332" s="374"/>
      <c r="Q332" s="374"/>
      <c r="R332" s="374"/>
      <c r="S332" s="263" t="str">
        <f t="shared" si="60"/>
        <v/>
      </c>
      <c r="T332" s="263">
        <f>IF(L332='[3]11 FORMULAS'!$Q$5,T331-(T331*S332),T331)</f>
        <v>0.24</v>
      </c>
      <c r="U332" s="485">
        <f>IF(L332='[3]11 FORMULAS'!$Q$6,U331-(U331*S332),U331)</f>
        <v>0.8</v>
      </c>
      <c r="V332" s="681"/>
      <c r="W332" s="684"/>
    </row>
    <row r="333" spans="1:23" x14ac:dyDescent="0.25">
      <c r="A333" s="672"/>
      <c r="B333" s="672"/>
      <c r="C333" s="675"/>
      <c r="D333" s="678"/>
      <c r="E333" s="261">
        <v>3</v>
      </c>
      <c r="F333" s="484"/>
      <c r="G333" s="368"/>
      <c r="H333" s="368"/>
      <c r="I333" s="262" t="str">
        <f t="shared" si="63"/>
        <v xml:space="preserve">  </v>
      </c>
      <c r="J333" s="371"/>
      <c r="K333" s="263" t="str">
        <f>+IF(J333='[3]11 FORMULAS'!$E$4,'[3]11 FORMULAS'!$F$4,IF(J333='[3]11 FORMULAS'!$E$5,'[3]11 FORMULAS'!$F$5,IF(J333='[3]11 FORMULAS'!$E$6,'[3]11 FORMULAS'!$F$6,"")))</f>
        <v/>
      </c>
      <c r="L333" s="263" t="str">
        <f>+IF(OR(J333='[3]11 FORMULAS'!$P$4,J333='[3]11 FORMULAS'!$P$5),'[3]11 FORMULAS'!$Q$5,IF(J333='[3]11 FORMULAS'!$P$6,'[3]11 FORMULAS'!$Q$6,""))</f>
        <v/>
      </c>
      <c r="M333" s="371"/>
      <c r="N333" s="263" t="str">
        <f t="shared" si="66"/>
        <v/>
      </c>
      <c r="O333" s="374"/>
      <c r="P333" s="374"/>
      <c r="Q333" s="374"/>
      <c r="R333" s="374"/>
      <c r="S333" s="263" t="str">
        <f t="shared" si="60"/>
        <v/>
      </c>
      <c r="T333" s="263">
        <f>IF(L333='[3]11 FORMULAS'!$Q$5,T332-(T332*S333),T332)</f>
        <v>0.24</v>
      </c>
      <c r="U333" s="485">
        <f>IF(L333='[3]11 FORMULAS'!$Q$6,U332-(U332*S333),U332)</f>
        <v>0.8</v>
      </c>
      <c r="V333" s="681"/>
      <c r="W333" s="684"/>
    </row>
    <row r="334" spans="1:23" x14ac:dyDescent="0.25">
      <c r="A334" s="672"/>
      <c r="B334" s="672"/>
      <c r="C334" s="675"/>
      <c r="D334" s="678"/>
      <c r="E334" s="471">
        <v>4</v>
      </c>
      <c r="F334" s="484"/>
      <c r="G334" s="368"/>
      <c r="H334" s="368"/>
      <c r="I334" s="262" t="str">
        <f t="shared" si="63"/>
        <v xml:space="preserve">  </v>
      </c>
      <c r="J334" s="371"/>
      <c r="K334" s="263" t="str">
        <f>+IF(J334='[3]11 FORMULAS'!$E$4,'[3]11 FORMULAS'!$F$4,IF(J334='[3]11 FORMULAS'!$E$5,'[3]11 FORMULAS'!$F$5,IF(J334='[3]11 FORMULAS'!$E$6,'[3]11 FORMULAS'!$F$6,"")))</f>
        <v/>
      </c>
      <c r="L334" s="263" t="str">
        <f>+IF(OR(J334='[3]11 FORMULAS'!$P$4,J334='[3]11 FORMULAS'!$P$5),'[3]11 FORMULAS'!$Q$5,IF(J334='[3]11 FORMULAS'!$P$6,'[3]11 FORMULAS'!$Q$6,""))</f>
        <v/>
      </c>
      <c r="M334" s="371"/>
      <c r="N334" s="263" t="str">
        <f t="shared" si="66"/>
        <v/>
      </c>
      <c r="O334" s="374"/>
      <c r="P334" s="374"/>
      <c r="Q334" s="374"/>
      <c r="R334" s="374"/>
      <c r="S334" s="263" t="str">
        <f t="shared" si="60"/>
        <v/>
      </c>
      <c r="T334" s="263">
        <f>IF(L334='[3]11 FORMULAS'!$Q$5,T333-(T333*S334),T333)</f>
        <v>0.24</v>
      </c>
      <c r="U334" s="485">
        <f>IF(L334='[3]11 FORMULAS'!$Q$6,U333-(U333*S334),U333)</f>
        <v>0.8</v>
      </c>
      <c r="V334" s="681"/>
      <c r="W334" s="684"/>
    </row>
    <row r="335" spans="1:23" x14ac:dyDescent="0.25">
      <c r="A335" s="672"/>
      <c r="B335" s="672"/>
      <c r="C335" s="675"/>
      <c r="D335" s="678"/>
      <c r="E335" s="471">
        <v>5</v>
      </c>
      <c r="F335" s="484"/>
      <c r="G335" s="368"/>
      <c r="H335" s="368"/>
      <c r="I335" s="262" t="str">
        <f t="shared" si="63"/>
        <v xml:space="preserve">  </v>
      </c>
      <c r="J335" s="371"/>
      <c r="K335" s="263" t="str">
        <f>+IF(J335='[3]11 FORMULAS'!$E$4,'[3]11 FORMULAS'!$F$4,IF(J335='[3]11 FORMULAS'!$E$5,'[3]11 FORMULAS'!$F$5,IF(J335='[3]11 FORMULAS'!$E$6,'[3]11 FORMULAS'!$F$6,"")))</f>
        <v/>
      </c>
      <c r="L335" s="263" t="str">
        <f>+IF(OR(J335='[3]11 FORMULAS'!$P$4,J335='[3]11 FORMULAS'!$P$5),'[3]11 FORMULAS'!$Q$5,IF(J335='[3]11 FORMULAS'!$P$6,'[3]11 FORMULAS'!$Q$6,""))</f>
        <v/>
      </c>
      <c r="M335" s="371"/>
      <c r="N335" s="263" t="str">
        <f t="shared" si="66"/>
        <v/>
      </c>
      <c r="O335" s="374"/>
      <c r="P335" s="374"/>
      <c r="Q335" s="374"/>
      <c r="R335" s="374"/>
      <c r="S335" s="263" t="str">
        <f t="shared" si="60"/>
        <v/>
      </c>
      <c r="T335" s="263">
        <f>IF(L335='[3]11 FORMULAS'!$Q$5,T334-(T334*S335),T334)</f>
        <v>0.24</v>
      </c>
      <c r="U335" s="485">
        <f>IF(L335='[3]11 FORMULAS'!$Q$6,U334-(U334*S335),U334)</f>
        <v>0.8</v>
      </c>
      <c r="V335" s="681"/>
      <c r="W335" s="684"/>
    </row>
    <row r="336" spans="1:23" ht="15" thickBot="1" x14ac:dyDescent="0.3">
      <c r="A336" s="673"/>
      <c r="B336" s="673"/>
      <c r="C336" s="676"/>
      <c r="D336" s="679"/>
      <c r="E336" s="264">
        <v>6</v>
      </c>
      <c r="F336" s="486"/>
      <c r="G336" s="369"/>
      <c r="H336" s="369"/>
      <c r="I336" s="265" t="str">
        <f t="shared" si="63"/>
        <v xml:space="preserve">  </v>
      </c>
      <c r="J336" s="372"/>
      <c r="K336" s="266" t="str">
        <f>+IF(J336='[3]11 FORMULAS'!$E$4,'[3]11 FORMULAS'!$F$4,IF(J336='[3]11 FORMULAS'!$E$5,'[3]11 FORMULAS'!$F$5,IF(J336='[3]11 FORMULAS'!$E$6,'[3]11 FORMULAS'!$F$6,"")))</f>
        <v/>
      </c>
      <c r="L336" s="266" t="str">
        <f>+IF(OR(J336='[3]11 FORMULAS'!$P$4,J336='[3]11 FORMULAS'!$P$5),'[3]11 FORMULAS'!$Q$5,IF(J336='[3]11 FORMULAS'!$P$6,'[3]11 FORMULAS'!$Q$6,""))</f>
        <v/>
      </c>
      <c r="M336" s="372"/>
      <c r="N336" s="266" t="str">
        <f t="shared" si="66"/>
        <v/>
      </c>
      <c r="O336" s="375"/>
      <c r="P336" s="375"/>
      <c r="Q336" s="375"/>
      <c r="R336" s="375"/>
      <c r="S336" s="266" t="str">
        <f t="shared" si="60"/>
        <v/>
      </c>
      <c r="T336" s="266">
        <f>IF(L336='[3]11 FORMULAS'!$Q$5,T335-(T335*S336),T335)</f>
        <v>0.24</v>
      </c>
      <c r="U336" s="487">
        <f>IF(L336='[3]11 FORMULAS'!$Q$6,U335-(U335*S336),U335)</f>
        <v>0.8</v>
      </c>
      <c r="V336" s="682"/>
      <c r="W336" s="685"/>
    </row>
    <row r="337" spans="1:23" ht="142.5" x14ac:dyDescent="0.25">
      <c r="A337" s="671" t="str">
        <f>'4 MAPA CALOR INHERENTE'!A62</f>
        <v>R8GIP</v>
      </c>
      <c r="B337" s="671" t="str">
        <f>'4 MAPA CALOR INHERENTE'!B62</f>
        <v>Posibilidad de afectación reputacional por requerimientos de entes de control debido a la pérdida de la confidencialidad de la información</v>
      </c>
      <c r="C337" s="674" cm="1">
        <f t="array" ref="C337">IF(MOD(ROW()-7,6)=0, INDEX('3 PROBABIL E IMPACTO INHERENTE'!$E$7:$E$74, (ROW()-7)/6 + 1), "")</f>
        <v>0.6</v>
      </c>
      <c r="D337" s="677" cm="1">
        <f t="array" ref="D337">IF(MOD(ROW()-7,6)=0, INDEX('3 PROBABIL E IMPACTO INHERENTE'!$M$7:$M$74, (ROW()-7)/6 + 1), "")</f>
        <v>0.8</v>
      </c>
      <c r="E337" s="255">
        <v>1</v>
      </c>
      <c r="F337" s="482" t="s">
        <v>801</v>
      </c>
      <c r="G337" s="367" t="s">
        <v>802</v>
      </c>
      <c r="H337" s="367" t="s">
        <v>803</v>
      </c>
      <c r="I337" s="256" t="str">
        <f t="shared" si="63"/>
        <v>El funcionario de Planta asignado al área de Archivo  concede acceso  a las hojas de vida de las PPL únicamente al personal autorizado mediante el formato de préstamo de documentos. Para los casos en los cuales el personal no autorizado requiera información se tramitará mediante autorización de la Dirección de la Cárcel Distrital o Dirección CER o en compañía del Profesional Especializado de jurídica. El reporte queda en los formatos de préstamo documental. El cargue de las evidencias se hará trimestralmente.</v>
      </c>
      <c r="J337" s="370" t="s">
        <v>56</v>
      </c>
      <c r="K337" s="257">
        <f>+IF(J337='[3]11 FORMULAS'!$E$4,'[3]11 FORMULAS'!$F$4,IF(J337='[3]11 FORMULAS'!$E$5,'[3]11 FORMULAS'!$F$5,IF(J337='[3]11 FORMULAS'!$E$6,'[3]11 FORMULAS'!$F$6,"")))</f>
        <v>0.25</v>
      </c>
      <c r="L337" s="257" t="str">
        <f>+IF(OR(J337='[3]11 FORMULAS'!$P$4,J337='[3]11 FORMULAS'!$P$5),'[3]11 FORMULAS'!$Q$5,IF(J337='[3]11 FORMULAS'!$P$6,'[3]11 FORMULAS'!$Q$6,""))</f>
        <v>Probabilidad</v>
      </c>
      <c r="M337" s="370" t="s">
        <v>54</v>
      </c>
      <c r="N337" s="257">
        <f t="shared" si="66"/>
        <v>0.15</v>
      </c>
      <c r="O337" s="373" t="s">
        <v>391</v>
      </c>
      <c r="P337" s="373" t="s">
        <v>394</v>
      </c>
      <c r="Q337" s="373" t="s">
        <v>760</v>
      </c>
      <c r="R337" s="373" t="s">
        <v>761</v>
      </c>
      <c r="S337" s="257">
        <f t="shared" si="60"/>
        <v>0.4</v>
      </c>
      <c r="T337" s="257">
        <f>IF(L337='[3]11 FORMULAS'!$Q$5,C337-(C337*S337),C337)</f>
        <v>0.36</v>
      </c>
      <c r="U337" s="483">
        <f>IF(L337='[3]11 FORMULAS'!$Q$6,D337-(D337*S337),D337)</f>
        <v>0.8</v>
      </c>
      <c r="V337" s="680">
        <f t="shared" ref="V337" si="81">+IF(T342="","",T342)</f>
        <v>0.36</v>
      </c>
      <c r="W337" s="683">
        <f t="shared" ref="W337" si="82">+IF(U342="","",U342)</f>
        <v>0.8</v>
      </c>
    </row>
    <row r="338" spans="1:23" x14ac:dyDescent="0.25">
      <c r="A338" s="672"/>
      <c r="B338" s="672"/>
      <c r="C338" s="675"/>
      <c r="D338" s="678"/>
      <c r="E338" s="261">
        <v>2</v>
      </c>
      <c r="F338" s="484"/>
      <c r="G338" s="368"/>
      <c r="H338" s="368"/>
      <c r="I338" s="262" t="str">
        <f t="shared" si="63"/>
        <v xml:space="preserve">  </v>
      </c>
      <c r="J338" s="371"/>
      <c r="K338" s="263" t="str">
        <f>+IF(J338='[3]11 FORMULAS'!$E$4,'[3]11 FORMULAS'!$F$4,IF(J338='[3]11 FORMULAS'!$E$5,'[3]11 FORMULAS'!$F$5,IF(J338='[3]11 FORMULAS'!$E$6,'[3]11 FORMULAS'!$F$6,"")))</f>
        <v/>
      </c>
      <c r="L338" s="263" t="str">
        <f>+IF(OR(J338='[3]11 FORMULAS'!$P$4,J338='[3]11 FORMULAS'!$P$5),'[3]11 FORMULAS'!$Q$5,IF(J338='[3]11 FORMULAS'!$P$6,'[3]11 FORMULAS'!$Q$6,""))</f>
        <v/>
      </c>
      <c r="M338" s="371"/>
      <c r="N338" s="263" t="str">
        <f t="shared" si="66"/>
        <v/>
      </c>
      <c r="O338" s="374"/>
      <c r="P338" s="374"/>
      <c r="Q338" s="374"/>
      <c r="R338" s="374"/>
      <c r="S338" s="263" t="str">
        <f t="shared" si="60"/>
        <v/>
      </c>
      <c r="T338" s="263">
        <f>IF(L338='[3]11 FORMULAS'!$Q$5,T337-(T337*S338),T337)</f>
        <v>0.36</v>
      </c>
      <c r="U338" s="485">
        <f>IF(L338='[3]11 FORMULAS'!$Q$6,U337-(U337*S338),U337)</f>
        <v>0.8</v>
      </c>
      <c r="V338" s="681"/>
      <c r="W338" s="684"/>
    </row>
    <row r="339" spans="1:23" x14ac:dyDescent="0.25">
      <c r="A339" s="672"/>
      <c r="B339" s="672"/>
      <c r="C339" s="675"/>
      <c r="D339" s="678"/>
      <c r="E339" s="261">
        <v>3</v>
      </c>
      <c r="F339" s="484"/>
      <c r="G339" s="368"/>
      <c r="H339" s="368"/>
      <c r="I339" s="262" t="str">
        <f t="shared" si="63"/>
        <v xml:space="preserve">  </v>
      </c>
      <c r="J339" s="371"/>
      <c r="K339" s="263" t="str">
        <f>+IF(J339='[3]11 FORMULAS'!$E$4,'[3]11 FORMULAS'!$F$4,IF(J339='[3]11 FORMULAS'!$E$5,'[3]11 FORMULAS'!$F$5,IF(J339='[3]11 FORMULAS'!$E$6,'[3]11 FORMULAS'!$F$6,"")))</f>
        <v/>
      </c>
      <c r="L339" s="263" t="str">
        <f>+IF(OR(J339='[3]11 FORMULAS'!$P$4,J339='[3]11 FORMULAS'!$P$5),'[3]11 FORMULAS'!$Q$5,IF(J339='[3]11 FORMULAS'!$P$6,'[3]11 FORMULAS'!$Q$6,""))</f>
        <v/>
      </c>
      <c r="M339" s="371"/>
      <c r="N339" s="263" t="str">
        <f t="shared" si="66"/>
        <v/>
      </c>
      <c r="O339" s="374"/>
      <c r="P339" s="374"/>
      <c r="Q339" s="374"/>
      <c r="R339" s="374"/>
      <c r="S339" s="263" t="str">
        <f t="shared" si="60"/>
        <v/>
      </c>
      <c r="T339" s="263">
        <f>IF(L339='[3]11 FORMULAS'!$Q$5,T338-(T338*S339),T338)</f>
        <v>0.36</v>
      </c>
      <c r="U339" s="485">
        <f>IF(L339='[3]11 FORMULAS'!$Q$6,U338-(U338*S339),U338)</f>
        <v>0.8</v>
      </c>
      <c r="V339" s="681"/>
      <c r="W339" s="684"/>
    </row>
    <row r="340" spans="1:23" x14ac:dyDescent="0.25">
      <c r="A340" s="672"/>
      <c r="B340" s="672"/>
      <c r="C340" s="675"/>
      <c r="D340" s="678"/>
      <c r="E340" s="471">
        <v>4</v>
      </c>
      <c r="F340" s="484"/>
      <c r="G340" s="368"/>
      <c r="H340" s="368"/>
      <c r="I340" s="262" t="str">
        <f t="shared" si="63"/>
        <v xml:space="preserve">  </v>
      </c>
      <c r="J340" s="371"/>
      <c r="K340" s="263" t="str">
        <f>+IF(J340='[3]11 FORMULAS'!$E$4,'[3]11 FORMULAS'!$F$4,IF(J340='[3]11 FORMULAS'!$E$5,'[3]11 FORMULAS'!$F$5,IF(J340='[3]11 FORMULAS'!$E$6,'[3]11 FORMULAS'!$F$6,"")))</f>
        <v/>
      </c>
      <c r="L340" s="263" t="str">
        <f>+IF(OR(J340='[3]11 FORMULAS'!$P$4,J340='[3]11 FORMULAS'!$P$5),'[3]11 FORMULAS'!$Q$5,IF(J340='[3]11 FORMULAS'!$P$6,'[3]11 FORMULAS'!$Q$6,""))</f>
        <v/>
      </c>
      <c r="M340" s="371"/>
      <c r="N340" s="263" t="str">
        <f t="shared" si="66"/>
        <v/>
      </c>
      <c r="O340" s="374"/>
      <c r="P340" s="374"/>
      <c r="Q340" s="374"/>
      <c r="R340" s="374"/>
      <c r="S340" s="263" t="str">
        <f t="shared" si="60"/>
        <v/>
      </c>
      <c r="T340" s="263">
        <f>IF(L340='[3]11 FORMULAS'!$Q$5,T339-(T339*S340),T339)</f>
        <v>0.36</v>
      </c>
      <c r="U340" s="485">
        <f>IF(L340='[3]11 FORMULAS'!$Q$6,U339-(U339*S340),U339)</f>
        <v>0.8</v>
      </c>
      <c r="V340" s="681"/>
      <c r="W340" s="684"/>
    </row>
    <row r="341" spans="1:23" ht="14.25" customHeight="1" x14ac:dyDescent="0.25">
      <c r="A341" s="672"/>
      <c r="B341" s="672"/>
      <c r="C341" s="675"/>
      <c r="D341" s="678"/>
      <c r="E341" s="471">
        <v>5</v>
      </c>
      <c r="F341" s="484"/>
      <c r="G341" s="368"/>
      <c r="H341" s="368"/>
      <c r="I341" s="262" t="str">
        <f t="shared" si="63"/>
        <v xml:space="preserve">  </v>
      </c>
      <c r="J341" s="371"/>
      <c r="K341" s="263" t="str">
        <f>+IF(J341='[3]11 FORMULAS'!$E$4,'[3]11 FORMULAS'!$F$4,IF(J341='[3]11 FORMULAS'!$E$5,'[3]11 FORMULAS'!$F$5,IF(J341='[3]11 FORMULAS'!$E$6,'[3]11 FORMULAS'!$F$6,"")))</f>
        <v/>
      </c>
      <c r="L341" s="263" t="str">
        <f>+IF(OR(J341='[3]11 FORMULAS'!$P$4,J341='[3]11 FORMULAS'!$P$5),'[3]11 FORMULAS'!$Q$5,IF(J341='[3]11 FORMULAS'!$P$6,'[3]11 FORMULAS'!$Q$6,""))</f>
        <v/>
      </c>
      <c r="M341" s="371"/>
      <c r="N341" s="263" t="str">
        <f t="shared" si="66"/>
        <v/>
      </c>
      <c r="O341" s="374"/>
      <c r="P341" s="374"/>
      <c r="Q341" s="374"/>
      <c r="R341" s="374"/>
      <c r="S341" s="263" t="str">
        <f t="shared" si="60"/>
        <v/>
      </c>
      <c r="T341" s="263">
        <f>IF(L341='[3]11 FORMULAS'!$Q$5,T340-(T340*S341),T340)</f>
        <v>0.36</v>
      </c>
      <c r="U341" s="485">
        <f>IF(L341='[3]11 FORMULAS'!$Q$6,U340-(U340*S341),U340)</f>
        <v>0.8</v>
      </c>
      <c r="V341" s="681"/>
      <c r="W341" s="684"/>
    </row>
    <row r="342" spans="1:23" ht="15" thickBot="1" x14ac:dyDescent="0.3">
      <c r="A342" s="673"/>
      <c r="B342" s="673"/>
      <c r="C342" s="676"/>
      <c r="D342" s="679"/>
      <c r="E342" s="264">
        <v>6</v>
      </c>
      <c r="F342" s="486"/>
      <c r="G342" s="369"/>
      <c r="H342" s="369"/>
      <c r="I342" s="265" t="str">
        <f t="shared" si="63"/>
        <v xml:space="preserve">  </v>
      </c>
      <c r="J342" s="372"/>
      <c r="K342" s="266" t="str">
        <f>+IF(J342='[3]11 FORMULAS'!$E$4,'[3]11 FORMULAS'!$F$4,IF(J342='[3]11 FORMULAS'!$E$5,'[3]11 FORMULAS'!$F$5,IF(J342='[3]11 FORMULAS'!$E$6,'[3]11 FORMULAS'!$F$6,"")))</f>
        <v/>
      </c>
      <c r="L342" s="266" t="str">
        <f>+IF(OR(J342='[3]11 FORMULAS'!$P$4,J342='[3]11 FORMULAS'!$P$5),'[3]11 FORMULAS'!$Q$5,IF(J342='[3]11 FORMULAS'!$P$6,'[3]11 FORMULAS'!$Q$6,""))</f>
        <v/>
      </c>
      <c r="M342" s="372"/>
      <c r="N342" s="266" t="str">
        <f t="shared" si="66"/>
        <v/>
      </c>
      <c r="O342" s="375"/>
      <c r="P342" s="375"/>
      <c r="Q342" s="375"/>
      <c r="R342" s="375"/>
      <c r="S342" s="266" t="str">
        <f t="shared" si="60"/>
        <v/>
      </c>
      <c r="T342" s="266">
        <f>IF(L342='[3]11 FORMULAS'!$Q$5,T341-(T341*S342),T341)</f>
        <v>0.36</v>
      </c>
      <c r="U342" s="487">
        <f>IF(L342='[3]11 FORMULAS'!$Q$6,U341-(U341*S342),U341)</f>
        <v>0.8</v>
      </c>
      <c r="V342" s="682"/>
      <c r="W342" s="685"/>
    </row>
    <row r="343" spans="1:23" ht="171" x14ac:dyDescent="0.25">
      <c r="A343" s="671" t="str">
        <f>'4 MAPA CALOR INHERENTE'!A63</f>
        <v>R9GIP</v>
      </c>
      <c r="B343" s="671" t="str">
        <f>'4 MAPA CALOR INHERENTE'!B63</f>
        <v xml:space="preserve">Posibilidad de afectación reputacional por requerimientos de entes de control y autoridades judiciales debido al vencimiento de trámites Jurídicos. </v>
      </c>
      <c r="C343" s="674" cm="1">
        <f t="array" ref="C343">IF(MOD(ROW()-7,6)=0, INDEX('3 PROBABIL E IMPACTO INHERENTE'!$E$7:$E$74, (ROW()-7)/6 + 1), "")</f>
        <v>0.6</v>
      </c>
      <c r="D343" s="677" cm="1">
        <f t="array" ref="D343">IF(MOD(ROW()-7,6)=0, INDEX('3 PROBABIL E IMPACTO INHERENTE'!$M$7:$M$74, (ROW()-7)/6 + 1), "")</f>
        <v>0.8</v>
      </c>
      <c r="E343" s="255">
        <v>1</v>
      </c>
      <c r="F343" s="482" t="s">
        <v>804</v>
      </c>
      <c r="G343" s="367" t="s">
        <v>805</v>
      </c>
      <c r="H343" s="367" t="s">
        <v>806</v>
      </c>
      <c r="I343" s="256" t="str">
        <f t="shared" si="63"/>
        <v>El Profesional Especializado de trámite jurídico encargado de la asignación de radicados  direcciona  diariamente mediante el Aplicativo de Gestión documental a la oficina y/o profesional correspondiente del trámite de la respuesta de acuerdo con el procedimiento establecido.
Para los casos en los cuales el Profesional Especializado no se encuentre presente el direccionamiento será efectuado por el auxiliar encargado. La evidencia de la asignación queda reportada el aplicativo de Gestión Documental. El cargue de las evidencias se hará trimestralmente.</v>
      </c>
      <c r="J343" s="370" t="s">
        <v>56</v>
      </c>
      <c r="K343" s="257">
        <f>+IF(J343='[3]11 FORMULAS'!$E$4,'[3]11 FORMULAS'!$F$4,IF(J343='[3]11 FORMULAS'!$E$5,'[3]11 FORMULAS'!$F$5,IF(J343='[3]11 FORMULAS'!$E$6,'[3]11 FORMULAS'!$F$6,"")))</f>
        <v>0.25</v>
      </c>
      <c r="L343" s="257" t="str">
        <f>+IF(OR(J343='[3]11 FORMULAS'!$P$4,J343='[3]11 FORMULAS'!$P$5),'[3]11 FORMULAS'!$Q$5,IF(J343='[3]11 FORMULAS'!$P$6,'[3]11 FORMULAS'!$Q$6,""))</f>
        <v>Probabilidad</v>
      </c>
      <c r="M343" s="370" t="s">
        <v>54</v>
      </c>
      <c r="N343" s="257">
        <f t="shared" si="66"/>
        <v>0.15</v>
      </c>
      <c r="O343" s="373" t="s">
        <v>391</v>
      </c>
      <c r="P343" s="373" t="s">
        <v>395</v>
      </c>
      <c r="Q343" s="373" t="s">
        <v>760</v>
      </c>
      <c r="R343" s="373" t="s">
        <v>763</v>
      </c>
      <c r="S343" s="257">
        <f t="shared" si="60"/>
        <v>0.4</v>
      </c>
      <c r="T343" s="257">
        <f>IF(L343='[3]11 FORMULAS'!$Q$5,C343-(C343*S343),C343)</f>
        <v>0.36</v>
      </c>
      <c r="U343" s="483">
        <f>IF(L343='[3]11 FORMULAS'!$Q$6,D343-(D343*S343),D343)</f>
        <v>0.8</v>
      </c>
      <c r="V343" s="680">
        <f t="shared" ref="V343" si="83">+IF(T348="","",T348)</f>
        <v>0.36</v>
      </c>
      <c r="W343" s="683">
        <f t="shared" ref="W343" si="84">+IF(U348="","",U348)</f>
        <v>0.8</v>
      </c>
    </row>
    <row r="344" spans="1:23" x14ac:dyDescent="0.25">
      <c r="A344" s="672"/>
      <c r="B344" s="672"/>
      <c r="C344" s="675"/>
      <c r="D344" s="678"/>
      <c r="E344" s="261">
        <v>2</v>
      </c>
      <c r="F344" s="484"/>
      <c r="G344" s="368"/>
      <c r="H344" s="368"/>
      <c r="I344" s="262" t="str">
        <f t="shared" si="63"/>
        <v xml:space="preserve">  </v>
      </c>
      <c r="J344" s="371"/>
      <c r="K344" s="263" t="str">
        <f>+IF(J344='[3]11 FORMULAS'!$E$4,'[3]11 FORMULAS'!$F$4,IF(J344='[3]11 FORMULAS'!$E$5,'[3]11 FORMULAS'!$F$5,IF(J344='[3]11 FORMULAS'!$E$6,'[3]11 FORMULAS'!$F$6,"")))</f>
        <v/>
      </c>
      <c r="L344" s="263" t="str">
        <f>+IF(OR(J344='[3]11 FORMULAS'!$P$4,J344='[3]11 FORMULAS'!$P$5),'[3]11 FORMULAS'!$Q$5,IF(J344='[3]11 FORMULAS'!$P$6,'[3]11 FORMULAS'!$Q$6,""))</f>
        <v/>
      </c>
      <c r="M344" s="371"/>
      <c r="N344" s="263" t="str">
        <f t="shared" si="66"/>
        <v/>
      </c>
      <c r="O344" s="374"/>
      <c r="P344" s="374"/>
      <c r="Q344" s="374"/>
      <c r="R344" s="374"/>
      <c r="S344" s="263" t="str">
        <f t="shared" si="60"/>
        <v/>
      </c>
      <c r="T344" s="263">
        <f>IF(L344='[3]11 FORMULAS'!$Q$5,T343-(T343*S344),T343)</f>
        <v>0.36</v>
      </c>
      <c r="U344" s="485">
        <f>IF(L344='[3]11 FORMULAS'!$Q$6,U343-(U343*S344),U343)</f>
        <v>0.8</v>
      </c>
      <c r="V344" s="681"/>
      <c r="W344" s="684"/>
    </row>
    <row r="345" spans="1:23" x14ac:dyDescent="0.25">
      <c r="A345" s="672"/>
      <c r="B345" s="672"/>
      <c r="C345" s="675"/>
      <c r="D345" s="678"/>
      <c r="E345" s="261">
        <v>3</v>
      </c>
      <c r="F345" s="484"/>
      <c r="G345" s="368"/>
      <c r="H345" s="368"/>
      <c r="I345" s="262" t="str">
        <f t="shared" si="63"/>
        <v xml:space="preserve">  </v>
      </c>
      <c r="J345" s="371"/>
      <c r="K345" s="263" t="str">
        <f>+IF(J345='[3]11 FORMULAS'!$E$4,'[3]11 FORMULAS'!$F$4,IF(J345='[3]11 FORMULAS'!$E$5,'[3]11 FORMULAS'!$F$5,IF(J345='[3]11 FORMULAS'!$E$6,'[3]11 FORMULAS'!$F$6,"")))</f>
        <v/>
      </c>
      <c r="L345" s="263" t="str">
        <f>+IF(OR(J345='[3]11 FORMULAS'!$P$4,J345='[3]11 FORMULAS'!$P$5),'[3]11 FORMULAS'!$Q$5,IF(J345='[3]11 FORMULAS'!$P$6,'[3]11 FORMULAS'!$Q$6,""))</f>
        <v/>
      </c>
      <c r="M345" s="371"/>
      <c r="N345" s="263" t="str">
        <f t="shared" si="66"/>
        <v/>
      </c>
      <c r="O345" s="374"/>
      <c r="P345" s="374"/>
      <c r="Q345" s="374"/>
      <c r="R345" s="374"/>
      <c r="S345" s="263" t="str">
        <f t="shared" ref="S345:S408" si="85">+IFERROR(K345+N345,"")</f>
        <v/>
      </c>
      <c r="T345" s="263">
        <f>IF(L345='[3]11 FORMULAS'!$Q$5,T344-(T344*S345),T344)</f>
        <v>0.36</v>
      </c>
      <c r="U345" s="485">
        <f>IF(L345='[3]11 FORMULAS'!$Q$6,U344-(U344*S345),U344)</f>
        <v>0.8</v>
      </c>
      <c r="V345" s="681"/>
      <c r="W345" s="684"/>
    </row>
    <row r="346" spans="1:23" x14ac:dyDescent="0.25">
      <c r="A346" s="672"/>
      <c r="B346" s="672"/>
      <c r="C346" s="675"/>
      <c r="D346" s="678"/>
      <c r="E346" s="471">
        <v>4</v>
      </c>
      <c r="F346" s="484"/>
      <c r="G346" s="368"/>
      <c r="H346" s="368"/>
      <c r="I346" s="262" t="str">
        <f t="shared" si="63"/>
        <v xml:space="preserve">  </v>
      </c>
      <c r="J346" s="371"/>
      <c r="K346" s="263" t="str">
        <f>+IF(J346='[3]11 FORMULAS'!$E$4,'[3]11 FORMULAS'!$F$4,IF(J346='[3]11 FORMULAS'!$E$5,'[3]11 FORMULAS'!$F$5,IF(J346='[3]11 FORMULAS'!$E$6,'[3]11 FORMULAS'!$F$6,"")))</f>
        <v/>
      </c>
      <c r="L346" s="263" t="str">
        <f>+IF(OR(J346='[3]11 FORMULAS'!$P$4,J346='[3]11 FORMULAS'!$P$5),'[3]11 FORMULAS'!$Q$5,IF(J346='[3]11 FORMULAS'!$P$6,'[3]11 FORMULAS'!$Q$6,""))</f>
        <v/>
      </c>
      <c r="M346" s="371"/>
      <c r="N346" s="263" t="str">
        <f t="shared" si="66"/>
        <v/>
      </c>
      <c r="O346" s="374"/>
      <c r="P346" s="374"/>
      <c r="Q346" s="374"/>
      <c r="R346" s="374"/>
      <c r="S346" s="263" t="str">
        <f t="shared" si="85"/>
        <v/>
      </c>
      <c r="T346" s="263">
        <f>IF(L346='[3]11 FORMULAS'!$Q$5,T345-(T345*S346),T345)</f>
        <v>0.36</v>
      </c>
      <c r="U346" s="485">
        <f>IF(L346='[3]11 FORMULAS'!$Q$6,U345-(U345*S346),U345)</f>
        <v>0.8</v>
      </c>
      <c r="V346" s="681"/>
      <c r="W346" s="684"/>
    </row>
    <row r="347" spans="1:23" x14ac:dyDescent="0.25">
      <c r="A347" s="672"/>
      <c r="B347" s="672"/>
      <c r="C347" s="675"/>
      <c r="D347" s="678"/>
      <c r="E347" s="471">
        <v>5</v>
      </c>
      <c r="F347" s="484"/>
      <c r="G347" s="368"/>
      <c r="H347" s="368"/>
      <c r="I347" s="262" t="str">
        <f t="shared" si="63"/>
        <v xml:space="preserve">  </v>
      </c>
      <c r="J347" s="371"/>
      <c r="K347" s="263" t="str">
        <f>+IF(J347='[3]11 FORMULAS'!$E$4,'[3]11 FORMULAS'!$F$4,IF(J347='[3]11 FORMULAS'!$E$5,'[3]11 FORMULAS'!$F$5,IF(J347='[3]11 FORMULAS'!$E$6,'[3]11 FORMULAS'!$F$6,"")))</f>
        <v/>
      </c>
      <c r="L347" s="263" t="str">
        <f>+IF(OR(J347='[3]11 FORMULAS'!$P$4,J347='[3]11 FORMULAS'!$P$5),'[3]11 FORMULAS'!$Q$5,IF(J347='[3]11 FORMULAS'!$P$6,'[3]11 FORMULAS'!$Q$6,""))</f>
        <v/>
      </c>
      <c r="M347" s="371"/>
      <c r="N347" s="263" t="str">
        <f t="shared" si="66"/>
        <v/>
      </c>
      <c r="O347" s="374"/>
      <c r="P347" s="374"/>
      <c r="Q347" s="374"/>
      <c r="R347" s="374"/>
      <c r="S347" s="263" t="str">
        <f t="shared" si="85"/>
        <v/>
      </c>
      <c r="T347" s="263">
        <f>IF(L347='[3]11 FORMULAS'!$Q$5,T346-(T346*S347),T346)</f>
        <v>0.36</v>
      </c>
      <c r="U347" s="485">
        <f>IF(L347='[3]11 FORMULAS'!$Q$6,U346-(U346*S347),U346)</f>
        <v>0.8</v>
      </c>
      <c r="V347" s="681"/>
      <c r="W347" s="684"/>
    </row>
    <row r="348" spans="1:23" ht="15" thickBot="1" x14ac:dyDescent="0.3">
      <c r="A348" s="673"/>
      <c r="B348" s="673"/>
      <c r="C348" s="676"/>
      <c r="D348" s="679"/>
      <c r="E348" s="264">
        <v>6</v>
      </c>
      <c r="F348" s="486"/>
      <c r="G348" s="369"/>
      <c r="H348" s="369"/>
      <c r="I348" s="265" t="str">
        <f t="shared" ref="I348:I411" si="86">+CONCATENATE(F348," ",G348," ",H348)</f>
        <v xml:space="preserve">  </v>
      </c>
      <c r="J348" s="372"/>
      <c r="K348" s="266" t="str">
        <f>+IF(J348='[3]11 FORMULAS'!$E$4,'[3]11 FORMULAS'!$F$4,IF(J348='[3]11 FORMULAS'!$E$5,'[3]11 FORMULAS'!$F$5,IF(J348='[3]11 FORMULAS'!$E$6,'[3]11 FORMULAS'!$F$6,"")))</f>
        <v/>
      </c>
      <c r="L348" s="266" t="str">
        <f>+IF(OR(J348='[3]11 FORMULAS'!$P$4,J348='[3]11 FORMULAS'!$P$5),'[3]11 FORMULAS'!$Q$5,IF(J348='[3]11 FORMULAS'!$P$6,'[3]11 FORMULAS'!$Q$6,""))</f>
        <v/>
      </c>
      <c r="M348" s="372"/>
      <c r="N348" s="266" t="str">
        <f t="shared" si="66"/>
        <v/>
      </c>
      <c r="O348" s="375"/>
      <c r="P348" s="375"/>
      <c r="Q348" s="375"/>
      <c r="R348" s="375"/>
      <c r="S348" s="266" t="str">
        <f t="shared" si="85"/>
        <v/>
      </c>
      <c r="T348" s="266">
        <f>IF(L348='[3]11 FORMULAS'!$Q$5,T347-(T347*S348),T347)</f>
        <v>0.36</v>
      </c>
      <c r="U348" s="487">
        <f>IF(L348='[3]11 FORMULAS'!$Q$6,U347-(U347*S348),U347)</f>
        <v>0.8</v>
      </c>
      <c r="V348" s="682"/>
      <c r="W348" s="685"/>
    </row>
    <row r="349" spans="1:23" ht="213.75" x14ac:dyDescent="0.25">
      <c r="A349" s="671" t="str">
        <f>'4 MAPA CALOR INHERENTE'!A64</f>
        <v>R10GIP</v>
      </c>
      <c r="B349" s="671" t="str">
        <f>'4 MAPA CALOR INHERENTE'!B64</f>
        <v xml:space="preserve">Posibilidad de afectación reputacional por requerimientos de entes de control y autoridades judiciales debido a la prescripción de trámites Jurídicos. </v>
      </c>
      <c r="C349" s="674" cm="1">
        <f t="array" ref="C349">IF(MOD(ROW()-7,6)=0, INDEX('3 PROBABIL E IMPACTO INHERENTE'!$E$7:$E$74, (ROW()-7)/6 + 1), "")</f>
        <v>0.6</v>
      </c>
      <c r="D349" s="677" cm="1">
        <f t="array" ref="D349">IF(MOD(ROW()-7,6)=0, INDEX('3 PROBABIL E IMPACTO INHERENTE'!$M$7:$M$74, (ROW()-7)/6 + 1), "")</f>
        <v>0.8</v>
      </c>
      <c r="E349" s="255">
        <v>1</v>
      </c>
      <c r="F349" s="482" t="s">
        <v>807</v>
      </c>
      <c r="G349" s="367" t="s">
        <v>808</v>
      </c>
      <c r="H349" s="367" t="s">
        <v>809</v>
      </c>
      <c r="I349" s="256" t="str">
        <f t="shared" si="86"/>
        <v>El Profesional Universitario  notifica  cada vez que sea necesario, a la Persona Privada de la Libertad del auto de apertura de investigación disciplinaria, actividad que se realizará cuando sea procedente iniciar la investigación disciplinaria dejando firma y huella del notificado en el formato "Acta de notificación" F-GIP-1282. Para los casos en los cuales la PPL fue trasladada y no se reciba respuesta del oficio comisorio de parte del establecimiento carcelario o penitenciario, se procede con la reiteración de la solicitud. Como soporte quedaran el "Auto Apertura Investigación Disciplinaria" F-GIP-1278 y la "Acta de notificación" F-GIP-1282, documentos que se anexarán al expediente disciplinario el cual una vez termine reposará en hojas de vida. El cargue de las evidencias se hará trimestralmente.</v>
      </c>
      <c r="J349" s="370" t="s">
        <v>56</v>
      </c>
      <c r="K349" s="257">
        <f>+IF(J349='[3]11 FORMULAS'!$E$4,'[3]11 FORMULAS'!$F$4,IF(J349='[3]11 FORMULAS'!$E$5,'[3]11 FORMULAS'!$F$5,IF(J349='[3]11 FORMULAS'!$E$6,'[3]11 FORMULAS'!$F$6,"")))</f>
        <v>0.25</v>
      </c>
      <c r="L349" s="257" t="str">
        <f>+IF(OR(J349='[3]11 FORMULAS'!$P$4,J349='[3]11 FORMULAS'!$P$5),'[3]11 FORMULAS'!$Q$5,IF(J349='[3]11 FORMULAS'!$P$6,'[3]11 FORMULAS'!$Q$6,""))</f>
        <v>Probabilidad</v>
      </c>
      <c r="M349" s="370" t="s">
        <v>54</v>
      </c>
      <c r="N349" s="257">
        <f t="shared" si="66"/>
        <v>0.15</v>
      </c>
      <c r="O349" s="373" t="s">
        <v>391</v>
      </c>
      <c r="P349" s="373" t="s">
        <v>394</v>
      </c>
      <c r="Q349" s="373" t="s">
        <v>760</v>
      </c>
      <c r="R349" s="373" t="s">
        <v>763</v>
      </c>
      <c r="S349" s="257">
        <f t="shared" si="85"/>
        <v>0.4</v>
      </c>
      <c r="T349" s="257">
        <f>IF(L349='[3]11 FORMULAS'!$Q$5,C349-(C349*S349),C349)</f>
        <v>0.36</v>
      </c>
      <c r="U349" s="483">
        <f>IF(L349='[3]11 FORMULAS'!$Q$6,D349-(D349*S349),D349)</f>
        <v>0.8</v>
      </c>
      <c r="V349" s="680">
        <f t="shared" ref="V349" si="87">+IF(T354="","",T354)</f>
        <v>0.36</v>
      </c>
      <c r="W349" s="683">
        <f t="shared" ref="W349" si="88">+IF(U354="","",U354)</f>
        <v>0.8</v>
      </c>
    </row>
    <row r="350" spans="1:23" x14ac:dyDescent="0.25">
      <c r="A350" s="672"/>
      <c r="B350" s="672"/>
      <c r="C350" s="675"/>
      <c r="D350" s="678"/>
      <c r="E350" s="261">
        <v>2</v>
      </c>
      <c r="F350" s="484"/>
      <c r="G350" s="368"/>
      <c r="H350" s="368"/>
      <c r="I350" s="262" t="str">
        <f t="shared" si="86"/>
        <v xml:space="preserve">  </v>
      </c>
      <c r="J350" s="371"/>
      <c r="K350" s="263" t="str">
        <f>+IF(J350='[3]11 FORMULAS'!$E$4,'[3]11 FORMULAS'!$F$4,IF(J350='[3]11 FORMULAS'!$E$5,'[3]11 FORMULAS'!$F$5,IF(J350='[3]11 FORMULAS'!$E$6,'[3]11 FORMULAS'!$F$6,"")))</f>
        <v/>
      </c>
      <c r="L350" s="263" t="str">
        <f>+IF(OR(J350='[3]11 FORMULAS'!$P$4,J350='[3]11 FORMULAS'!$P$5),'[3]11 FORMULAS'!$Q$5,IF(J350='[3]11 FORMULAS'!$P$6,'[3]11 FORMULAS'!$Q$6,""))</f>
        <v/>
      </c>
      <c r="M350" s="371"/>
      <c r="N350" s="263" t="str">
        <f t="shared" si="66"/>
        <v/>
      </c>
      <c r="O350" s="374"/>
      <c r="P350" s="374"/>
      <c r="Q350" s="374"/>
      <c r="R350" s="374"/>
      <c r="S350" s="263" t="str">
        <f t="shared" si="85"/>
        <v/>
      </c>
      <c r="T350" s="263">
        <f>IF(L350='[3]11 FORMULAS'!$Q$5,T349-(T349*S350),T349)</f>
        <v>0.36</v>
      </c>
      <c r="U350" s="485">
        <f>IF(L350='[3]11 FORMULAS'!$Q$6,U349-(U349*S350),U349)</f>
        <v>0.8</v>
      </c>
      <c r="V350" s="681"/>
      <c r="W350" s="684"/>
    </row>
    <row r="351" spans="1:23" x14ac:dyDescent="0.25">
      <c r="A351" s="672"/>
      <c r="B351" s="672"/>
      <c r="C351" s="675"/>
      <c r="D351" s="678"/>
      <c r="E351" s="261">
        <v>3</v>
      </c>
      <c r="F351" s="484"/>
      <c r="G351" s="368"/>
      <c r="H351" s="368"/>
      <c r="I351" s="262" t="str">
        <f t="shared" si="86"/>
        <v xml:space="preserve">  </v>
      </c>
      <c r="J351" s="371"/>
      <c r="K351" s="263" t="str">
        <f>+IF(J351='[3]11 FORMULAS'!$E$4,'[3]11 FORMULAS'!$F$4,IF(J351='[3]11 FORMULAS'!$E$5,'[3]11 FORMULAS'!$F$5,IF(J351='[3]11 FORMULAS'!$E$6,'[3]11 FORMULAS'!$F$6,"")))</f>
        <v/>
      </c>
      <c r="L351" s="263" t="str">
        <f>+IF(OR(J351='[3]11 FORMULAS'!$P$4,J351='[3]11 FORMULAS'!$P$5),'[3]11 FORMULAS'!$Q$5,IF(J351='[3]11 FORMULAS'!$P$6,'[3]11 FORMULAS'!$Q$6,""))</f>
        <v/>
      </c>
      <c r="M351" s="371"/>
      <c r="N351" s="263" t="str">
        <f t="shared" si="66"/>
        <v/>
      </c>
      <c r="O351" s="374"/>
      <c r="P351" s="374"/>
      <c r="Q351" s="374"/>
      <c r="R351" s="374"/>
      <c r="S351" s="263" t="str">
        <f t="shared" si="85"/>
        <v/>
      </c>
      <c r="T351" s="263">
        <f>IF(L351='[3]11 FORMULAS'!$Q$5,T350-(T350*S351),T350)</f>
        <v>0.36</v>
      </c>
      <c r="U351" s="485">
        <f>IF(L351='[3]11 FORMULAS'!$Q$6,U350-(U350*S351),U350)</f>
        <v>0.8</v>
      </c>
      <c r="V351" s="681"/>
      <c r="W351" s="684"/>
    </row>
    <row r="352" spans="1:23" x14ac:dyDescent="0.25">
      <c r="A352" s="672"/>
      <c r="B352" s="672"/>
      <c r="C352" s="675"/>
      <c r="D352" s="678"/>
      <c r="E352" s="471">
        <v>4</v>
      </c>
      <c r="F352" s="484"/>
      <c r="G352" s="368"/>
      <c r="H352" s="368"/>
      <c r="I352" s="262" t="str">
        <f t="shared" si="86"/>
        <v xml:space="preserve">  </v>
      </c>
      <c r="J352" s="371"/>
      <c r="K352" s="263" t="str">
        <f>+IF(J352='[3]11 FORMULAS'!$E$4,'[3]11 FORMULAS'!$F$4,IF(J352='[3]11 FORMULAS'!$E$5,'[3]11 FORMULAS'!$F$5,IF(J352='[3]11 FORMULAS'!$E$6,'[3]11 FORMULAS'!$F$6,"")))</f>
        <v/>
      </c>
      <c r="L352" s="263" t="str">
        <f>+IF(OR(J352='[3]11 FORMULAS'!$P$4,J352='[3]11 FORMULAS'!$P$5),'[3]11 FORMULAS'!$Q$5,IF(J352='[3]11 FORMULAS'!$P$6,'[3]11 FORMULAS'!$Q$6,""))</f>
        <v/>
      </c>
      <c r="M352" s="371"/>
      <c r="N352" s="263" t="str">
        <f t="shared" si="66"/>
        <v/>
      </c>
      <c r="O352" s="374"/>
      <c r="P352" s="374"/>
      <c r="Q352" s="374"/>
      <c r="R352" s="374"/>
      <c r="S352" s="263" t="str">
        <f t="shared" si="85"/>
        <v/>
      </c>
      <c r="T352" s="263">
        <f>IF(L352='[3]11 FORMULAS'!$Q$5,T351-(T351*S352),T351)</f>
        <v>0.36</v>
      </c>
      <c r="U352" s="485">
        <f>IF(L352='[3]11 FORMULAS'!$Q$6,U351-(U351*S352),U351)</f>
        <v>0.8</v>
      </c>
      <c r="V352" s="681"/>
      <c r="W352" s="684"/>
    </row>
    <row r="353" spans="1:23" x14ac:dyDescent="0.25">
      <c r="A353" s="672"/>
      <c r="B353" s="672"/>
      <c r="C353" s="675"/>
      <c r="D353" s="678"/>
      <c r="E353" s="471">
        <v>5</v>
      </c>
      <c r="F353" s="484"/>
      <c r="G353" s="368"/>
      <c r="H353" s="368"/>
      <c r="I353" s="262" t="str">
        <f t="shared" si="86"/>
        <v xml:space="preserve">  </v>
      </c>
      <c r="J353" s="371"/>
      <c r="K353" s="263" t="str">
        <f>+IF(J353='[3]11 FORMULAS'!$E$4,'[3]11 FORMULAS'!$F$4,IF(J353='[3]11 FORMULAS'!$E$5,'[3]11 FORMULAS'!$F$5,IF(J353='[3]11 FORMULAS'!$E$6,'[3]11 FORMULAS'!$F$6,"")))</f>
        <v/>
      </c>
      <c r="L353" s="263" t="str">
        <f>+IF(OR(J353='[3]11 FORMULAS'!$P$4,J353='[3]11 FORMULAS'!$P$5),'[3]11 FORMULAS'!$Q$5,IF(J353='[3]11 FORMULAS'!$P$6,'[3]11 FORMULAS'!$Q$6,""))</f>
        <v/>
      </c>
      <c r="M353" s="371"/>
      <c r="N353" s="263" t="str">
        <f t="shared" si="66"/>
        <v/>
      </c>
      <c r="O353" s="374"/>
      <c r="P353" s="374"/>
      <c r="Q353" s="374"/>
      <c r="R353" s="374"/>
      <c r="S353" s="263" t="str">
        <f t="shared" si="85"/>
        <v/>
      </c>
      <c r="T353" s="263">
        <f>IF(L353='[3]11 FORMULAS'!$Q$5,T352-(T352*S353),T352)</f>
        <v>0.36</v>
      </c>
      <c r="U353" s="485">
        <f>IF(L353='[3]11 FORMULAS'!$Q$6,U352-(U352*S353),U352)</f>
        <v>0.8</v>
      </c>
      <c r="V353" s="681"/>
      <c r="W353" s="684"/>
    </row>
    <row r="354" spans="1:23" ht="15" thickBot="1" x14ac:dyDescent="0.3">
      <c r="A354" s="673"/>
      <c r="B354" s="673"/>
      <c r="C354" s="676"/>
      <c r="D354" s="679"/>
      <c r="E354" s="264">
        <v>6</v>
      </c>
      <c r="F354" s="486"/>
      <c r="G354" s="369"/>
      <c r="H354" s="369"/>
      <c r="I354" s="265" t="str">
        <f t="shared" si="86"/>
        <v xml:space="preserve">  </v>
      </c>
      <c r="J354" s="372"/>
      <c r="K354" s="266" t="str">
        <f>+IF(J354='[3]11 FORMULAS'!$E$4,'[3]11 FORMULAS'!$F$4,IF(J354='[3]11 FORMULAS'!$E$5,'[3]11 FORMULAS'!$F$5,IF(J354='[3]11 FORMULAS'!$E$6,'[3]11 FORMULAS'!$F$6,"")))</f>
        <v/>
      </c>
      <c r="L354" s="266" t="str">
        <f>+IF(OR(J354='[3]11 FORMULAS'!$P$4,J354='[3]11 FORMULAS'!$P$5),'[3]11 FORMULAS'!$Q$5,IF(J354='[3]11 FORMULAS'!$P$6,'[3]11 FORMULAS'!$Q$6,""))</f>
        <v/>
      </c>
      <c r="M354" s="372"/>
      <c r="N354" s="266" t="str">
        <f t="shared" si="66"/>
        <v/>
      </c>
      <c r="O354" s="375"/>
      <c r="P354" s="375"/>
      <c r="Q354" s="375"/>
      <c r="R354" s="375"/>
      <c r="S354" s="266" t="str">
        <f t="shared" si="85"/>
        <v/>
      </c>
      <c r="T354" s="266">
        <f>IF(L354='[3]11 FORMULAS'!$Q$5,T353-(T353*S354),T353)</f>
        <v>0.36</v>
      </c>
      <c r="U354" s="487">
        <f>IF(L354='[3]11 FORMULAS'!$Q$6,U353-(U353*S354),U353)</f>
        <v>0.8</v>
      </c>
      <c r="V354" s="682"/>
      <c r="W354" s="685"/>
    </row>
    <row r="355" spans="1:23" ht="171" x14ac:dyDescent="0.25">
      <c r="A355" s="671" t="str">
        <f>'4 MAPA CALOR INHERENTE'!A65</f>
        <v>R11GIP</v>
      </c>
      <c r="B355" s="671" t="str">
        <f>'4 MAPA CALOR INHERENTE'!B65</f>
        <v>Posibilidad de afectación reputacional por requerimientos de entes de control y autoridades judiciales  debido a permitir la prolongación Ilícita de la libertad</v>
      </c>
      <c r="C355" s="674" cm="1">
        <f t="array" ref="C355">IF(MOD(ROW()-7,6)=0, INDEX('3 PROBABIL E IMPACTO INHERENTE'!$E$7:$E$74, (ROW()-7)/6 + 1), "")</f>
        <v>0.6</v>
      </c>
      <c r="D355" s="677" cm="1">
        <f t="array" ref="D355">IF(MOD(ROW()-7,6)=0, INDEX('3 PROBABIL E IMPACTO INHERENTE'!$M$7:$M$74, (ROW()-7)/6 + 1), "")</f>
        <v>0.8</v>
      </c>
      <c r="E355" s="255">
        <v>1</v>
      </c>
      <c r="F355" s="482" t="s">
        <v>810</v>
      </c>
      <c r="G355" s="367" t="s">
        <v>805</v>
      </c>
      <c r="H355" s="367" t="s">
        <v>811</v>
      </c>
      <c r="I355" s="256" t="str">
        <f t="shared" si="86"/>
        <v>El Profesional Especializado de trámite jurídico , encargado de la asignación de radicados, de Cárcel Distrtial o CER,  direcciona  diariamente mediante el aplicativo de Gestión documental al profesional universitario encargado de la oficina de ingresos y egresos.
Para los casos en los cuales el Profesional Especializado no se encuentre presente el direccionamiento será efectuado por el auxiliar encargado. La evidencia de la asignación queda reportada en el aplicativo de Gestión Documental. El cargue de las evidencias se hará trimestralmente.</v>
      </c>
      <c r="J355" s="370" t="s">
        <v>56</v>
      </c>
      <c r="K355" s="257">
        <f>+IF(J355='[3]11 FORMULAS'!$E$4,'[3]11 FORMULAS'!$F$4,IF(J355='[3]11 FORMULAS'!$E$5,'[3]11 FORMULAS'!$F$5,IF(J355='[3]11 FORMULAS'!$E$6,'[3]11 FORMULAS'!$F$6,"")))</f>
        <v>0.25</v>
      </c>
      <c r="L355" s="257" t="str">
        <f>+IF(OR(J355='[3]11 FORMULAS'!$P$4,J355='[3]11 FORMULAS'!$P$5),'[3]11 FORMULAS'!$Q$5,IF(J355='[3]11 FORMULAS'!$P$6,'[3]11 FORMULAS'!$Q$6,""))</f>
        <v>Probabilidad</v>
      </c>
      <c r="M355" s="370" t="s">
        <v>54</v>
      </c>
      <c r="N355" s="257">
        <f t="shared" si="66"/>
        <v>0.15</v>
      </c>
      <c r="O355" s="373" t="s">
        <v>391</v>
      </c>
      <c r="P355" s="373" t="s">
        <v>394</v>
      </c>
      <c r="Q355" s="373" t="s">
        <v>760</v>
      </c>
      <c r="R355" s="373" t="s">
        <v>761</v>
      </c>
      <c r="S355" s="257">
        <f t="shared" si="85"/>
        <v>0.4</v>
      </c>
      <c r="T355" s="257">
        <f>IF(L355='[3]11 FORMULAS'!$Q$5,C355-(C355*S355),C355)</f>
        <v>0.36</v>
      </c>
      <c r="U355" s="483">
        <f>IF(L355='[3]11 FORMULAS'!$Q$6,D355-(D355*S355),D355)</f>
        <v>0.8</v>
      </c>
      <c r="V355" s="680">
        <f t="shared" ref="V355" si="89">+IF(T360="","",T360)</f>
        <v>0.216</v>
      </c>
      <c r="W355" s="683">
        <f t="shared" ref="W355" si="90">+IF(U360="","",U360)</f>
        <v>0.8</v>
      </c>
    </row>
    <row r="356" spans="1:23" ht="185.25" x14ac:dyDescent="0.25">
      <c r="A356" s="672"/>
      <c r="B356" s="672"/>
      <c r="C356" s="675"/>
      <c r="D356" s="678"/>
      <c r="E356" s="261">
        <v>2</v>
      </c>
      <c r="F356" s="484" t="s">
        <v>812</v>
      </c>
      <c r="G356" s="368" t="s">
        <v>813</v>
      </c>
      <c r="H356" s="368" t="s">
        <v>814</v>
      </c>
      <c r="I356" s="262" t="str">
        <f t="shared" si="86"/>
        <v>El Profesional Universitario encargado de la oficina de ingresos y egresos de carcel distrital,  gestiona  el control de las medidas de protección emitidas por la autoridad competente diariamente en el formato cuadro control medidas de protección, registrando la fecha de ingreso de la medida de protección al establecimiento, nombres y apellidos, documento de identidad, fecha y hora de captura y días de arresto. Para los casos en los cuales no sea legible la información o completa, se requerirá a la autoridad judicial competente. La evidencia queda en el formato F-GIP-1317 "Control Medidas de Protección". El cargue de las evidencias se hará trimestralmente.</v>
      </c>
      <c r="J356" s="371" t="s">
        <v>56</v>
      </c>
      <c r="K356" s="263">
        <f>+IF(J356='[3]11 FORMULAS'!$E$4,'[3]11 FORMULAS'!$F$4,IF(J356='[3]11 FORMULAS'!$E$5,'[3]11 FORMULAS'!$F$5,IF(J356='[3]11 FORMULAS'!$E$6,'[3]11 FORMULAS'!$F$6,"")))</f>
        <v>0.25</v>
      </c>
      <c r="L356" s="263" t="str">
        <f>+IF(OR(J356='[3]11 FORMULAS'!$P$4,J356='[3]11 FORMULAS'!$P$5),'[3]11 FORMULAS'!$Q$5,IF(J356='[3]11 FORMULAS'!$P$6,'[3]11 FORMULAS'!$Q$6,""))</f>
        <v>Probabilidad</v>
      </c>
      <c r="M356" s="371" t="s">
        <v>54</v>
      </c>
      <c r="N356" s="263">
        <f t="shared" si="66"/>
        <v>0.15</v>
      </c>
      <c r="O356" s="374" t="s">
        <v>391</v>
      </c>
      <c r="P356" s="374" t="s">
        <v>395</v>
      </c>
      <c r="Q356" s="374" t="s">
        <v>760</v>
      </c>
      <c r="R356" s="374" t="s">
        <v>761</v>
      </c>
      <c r="S356" s="263">
        <f t="shared" si="85"/>
        <v>0.4</v>
      </c>
      <c r="T356" s="263">
        <f>IF(L356='[3]11 FORMULAS'!$Q$5,T355-(T355*S356),T355)</f>
        <v>0.216</v>
      </c>
      <c r="U356" s="485">
        <f>IF(L356='[3]11 FORMULAS'!$Q$6,U355-(U355*S356),U355)</f>
        <v>0.8</v>
      </c>
      <c r="V356" s="681"/>
      <c r="W356" s="684"/>
    </row>
    <row r="357" spans="1:23" x14ac:dyDescent="0.25">
      <c r="A357" s="672"/>
      <c r="B357" s="672"/>
      <c r="C357" s="675"/>
      <c r="D357" s="678"/>
      <c r="E357" s="261">
        <v>3</v>
      </c>
      <c r="F357" s="484"/>
      <c r="G357" s="368"/>
      <c r="H357" s="368"/>
      <c r="I357" s="262" t="str">
        <f t="shared" si="86"/>
        <v xml:space="preserve">  </v>
      </c>
      <c r="J357" s="371"/>
      <c r="K357" s="263" t="str">
        <f>+IF(J357='[3]11 FORMULAS'!$E$4,'[3]11 FORMULAS'!$F$4,IF(J357='[3]11 FORMULAS'!$E$5,'[3]11 FORMULAS'!$F$5,IF(J357='[3]11 FORMULAS'!$E$6,'[3]11 FORMULAS'!$F$6,"")))</f>
        <v/>
      </c>
      <c r="L357" s="263" t="str">
        <f>+IF(OR(J357='[3]11 FORMULAS'!$P$4,J357='[3]11 FORMULAS'!$P$5),'[3]11 FORMULAS'!$Q$5,IF(J357='[3]11 FORMULAS'!$P$6,'[3]11 FORMULAS'!$Q$6,""))</f>
        <v/>
      </c>
      <c r="M357" s="371"/>
      <c r="N357" s="263" t="str">
        <f t="shared" si="66"/>
        <v/>
      </c>
      <c r="O357" s="374"/>
      <c r="P357" s="374"/>
      <c r="Q357" s="374"/>
      <c r="R357" s="374"/>
      <c r="S357" s="263" t="str">
        <f t="shared" si="85"/>
        <v/>
      </c>
      <c r="T357" s="263">
        <f>IF(L357='[3]11 FORMULAS'!$Q$5,T356-(T356*S357),T356)</f>
        <v>0.216</v>
      </c>
      <c r="U357" s="485">
        <f>IF(L357='[3]11 FORMULAS'!$Q$6,U356-(U356*S357),U356)</f>
        <v>0.8</v>
      </c>
      <c r="V357" s="681"/>
      <c r="W357" s="684"/>
    </row>
    <row r="358" spans="1:23" x14ac:dyDescent="0.25">
      <c r="A358" s="672"/>
      <c r="B358" s="672"/>
      <c r="C358" s="675"/>
      <c r="D358" s="678"/>
      <c r="E358" s="471">
        <v>4</v>
      </c>
      <c r="F358" s="484"/>
      <c r="G358" s="368"/>
      <c r="H358" s="368"/>
      <c r="I358" s="262" t="str">
        <f t="shared" si="86"/>
        <v xml:space="preserve">  </v>
      </c>
      <c r="J358" s="371"/>
      <c r="K358" s="263" t="str">
        <f>+IF(J358='[3]11 FORMULAS'!$E$4,'[3]11 FORMULAS'!$F$4,IF(J358='[3]11 FORMULAS'!$E$5,'[3]11 FORMULAS'!$F$5,IF(J358='[3]11 FORMULAS'!$E$6,'[3]11 FORMULAS'!$F$6,"")))</f>
        <v/>
      </c>
      <c r="L358" s="263" t="str">
        <f>+IF(OR(J358='[3]11 FORMULAS'!$P$4,J358='[3]11 FORMULAS'!$P$5),'[3]11 FORMULAS'!$Q$5,IF(J358='[3]11 FORMULAS'!$P$6,'[3]11 FORMULAS'!$Q$6,""))</f>
        <v/>
      </c>
      <c r="M358" s="371"/>
      <c r="N358" s="263" t="str">
        <f t="shared" si="66"/>
        <v/>
      </c>
      <c r="O358" s="374"/>
      <c r="P358" s="374"/>
      <c r="Q358" s="374"/>
      <c r="R358" s="374"/>
      <c r="S358" s="263" t="str">
        <f t="shared" si="85"/>
        <v/>
      </c>
      <c r="T358" s="263">
        <f>IF(L358='[3]11 FORMULAS'!$Q$5,T357-(T357*S358),T357)</f>
        <v>0.216</v>
      </c>
      <c r="U358" s="485">
        <f>IF(L358='[3]11 FORMULAS'!$Q$6,U357-(U357*S358),U357)</f>
        <v>0.8</v>
      </c>
      <c r="V358" s="681"/>
      <c r="W358" s="684"/>
    </row>
    <row r="359" spans="1:23" ht="14.25" customHeight="1" x14ac:dyDescent="0.25">
      <c r="A359" s="672"/>
      <c r="B359" s="672"/>
      <c r="C359" s="675"/>
      <c r="D359" s="678"/>
      <c r="E359" s="471">
        <v>5</v>
      </c>
      <c r="F359" s="484"/>
      <c r="G359" s="368"/>
      <c r="H359" s="368"/>
      <c r="I359" s="262" t="str">
        <f t="shared" si="86"/>
        <v xml:space="preserve">  </v>
      </c>
      <c r="J359" s="371"/>
      <c r="K359" s="263" t="str">
        <f>+IF(J359='[3]11 FORMULAS'!$E$4,'[3]11 FORMULAS'!$F$4,IF(J359='[3]11 FORMULAS'!$E$5,'[3]11 FORMULAS'!$F$5,IF(J359='[3]11 FORMULAS'!$E$6,'[3]11 FORMULAS'!$F$6,"")))</f>
        <v/>
      </c>
      <c r="L359" s="263" t="str">
        <f>+IF(OR(J359='[3]11 FORMULAS'!$P$4,J359='[3]11 FORMULAS'!$P$5),'[3]11 FORMULAS'!$Q$5,IF(J359='[3]11 FORMULAS'!$P$6,'[3]11 FORMULAS'!$Q$6,""))</f>
        <v/>
      </c>
      <c r="M359" s="371"/>
      <c r="N359" s="263" t="str">
        <f t="shared" ref="N359:N414" si="91">IF(M359="Manual",15%,IF(M359="Automático",25%,""))</f>
        <v/>
      </c>
      <c r="O359" s="374"/>
      <c r="P359" s="374"/>
      <c r="Q359" s="374"/>
      <c r="R359" s="374"/>
      <c r="S359" s="263" t="str">
        <f t="shared" si="85"/>
        <v/>
      </c>
      <c r="T359" s="263">
        <f>IF(L359='[3]11 FORMULAS'!$Q$5,T358-(T358*S359),T358)</f>
        <v>0.216</v>
      </c>
      <c r="U359" s="485">
        <f>IF(L359='[3]11 FORMULAS'!$Q$6,U358-(U358*S359),U358)</f>
        <v>0.8</v>
      </c>
      <c r="V359" s="681"/>
      <c r="W359" s="684"/>
    </row>
    <row r="360" spans="1:23" ht="15" thickBot="1" x14ac:dyDescent="0.3">
      <c r="A360" s="673"/>
      <c r="B360" s="673"/>
      <c r="C360" s="676"/>
      <c r="D360" s="679"/>
      <c r="E360" s="264">
        <v>6</v>
      </c>
      <c r="F360" s="486"/>
      <c r="G360" s="369"/>
      <c r="H360" s="369"/>
      <c r="I360" s="265" t="str">
        <f t="shared" si="86"/>
        <v xml:space="preserve">  </v>
      </c>
      <c r="J360" s="372"/>
      <c r="K360" s="266" t="str">
        <f>+IF(J360='[3]11 FORMULAS'!$E$4,'[3]11 FORMULAS'!$F$4,IF(J360='[3]11 FORMULAS'!$E$5,'[3]11 FORMULAS'!$F$5,IF(J360='[3]11 FORMULAS'!$E$6,'[3]11 FORMULAS'!$F$6,"")))</f>
        <v/>
      </c>
      <c r="L360" s="266" t="str">
        <f>+IF(OR(J360='[3]11 FORMULAS'!$P$4,J360='[3]11 FORMULAS'!$P$5),'[3]11 FORMULAS'!$Q$5,IF(J360='[3]11 FORMULAS'!$P$6,'[3]11 FORMULAS'!$Q$6,""))</f>
        <v/>
      </c>
      <c r="M360" s="372"/>
      <c r="N360" s="266" t="str">
        <f t="shared" si="91"/>
        <v/>
      </c>
      <c r="O360" s="375"/>
      <c r="P360" s="375"/>
      <c r="Q360" s="375"/>
      <c r="R360" s="375"/>
      <c r="S360" s="266" t="str">
        <f t="shared" si="85"/>
        <v/>
      </c>
      <c r="T360" s="266">
        <f>IF(L360='[3]11 FORMULAS'!$Q$5,T359-(T359*S360),T359)</f>
        <v>0.216</v>
      </c>
      <c r="U360" s="487">
        <f>IF(L360='[3]11 FORMULAS'!$Q$6,U359-(U359*S360),U359)</f>
        <v>0.8</v>
      </c>
      <c r="V360" s="682"/>
      <c r="W360" s="685"/>
    </row>
    <row r="361" spans="1:23" ht="185.25" x14ac:dyDescent="0.25">
      <c r="A361" s="671" t="str">
        <f>'4 MAPA CALOR INHERENTE'!A66</f>
        <v>R12GIP</v>
      </c>
      <c r="B361" s="671" t="str">
        <f>'4 MAPA CALOR INHERENTE'!B66</f>
        <v>Posibilidad de afectación reputacional por requerimientos de entes de control y autoridades judiciales debido a Hojas de vida incompletas, desactualizadas o imprecisas (Física o en el aplicativo SISIPEC WEB)</v>
      </c>
      <c r="C361" s="674" cm="1">
        <f t="array" ref="C361">IF(MOD(ROW()-7,6)=0, INDEX('3 PROBABIL E IMPACTO INHERENTE'!$E$7:$E$74, (ROW()-7)/6 + 1), "")</f>
        <v>0.6</v>
      </c>
      <c r="D361" s="677" cm="1">
        <f t="array" ref="D361">IF(MOD(ROW()-7,6)=0, INDEX('3 PROBABIL E IMPACTO INHERENTE'!$M$7:$M$74, (ROW()-7)/6 + 1), "")</f>
        <v>0.8</v>
      </c>
      <c r="E361" s="255">
        <v>1</v>
      </c>
      <c r="F361" s="482" t="s">
        <v>815</v>
      </c>
      <c r="G361" s="367" t="s">
        <v>816</v>
      </c>
      <c r="H361" s="367" t="s">
        <v>817</v>
      </c>
      <c r="I361" s="256" t="str">
        <f t="shared" si="86"/>
        <v>La oficina de radicación y atención al ciudadano  recibe  la información expedida por las autoridades competentes y las direcciona mediante el aplicativo de Gestión Documental al profesional especializado de tramite jurídico quien trasladara a la oficina o profesional de sustanciación para el correspondiente tramite. Para los casos en los cuales no se cuente con el registro del aplicativo de Gestión Documental se procederá con la asignación de manera física con sello de recepción y se ingresara al sistema una vez este habilitado. El registro de las evidencias quedara en el aplicativo de Gestión Documental. El cargue de las evidencias se hará trimestralmente.</v>
      </c>
      <c r="J361" s="370" t="s">
        <v>69</v>
      </c>
      <c r="K361" s="257">
        <f>+IF(J361='[3]11 FORMULAS'!$E$4,'[3]11 FORMULAS'!$F$4,IF(J361='[3]11 FORMULAS'!$E$5,'[3]11 FORMULAS'!$F$5,IF(J361='[3]11 FORMULAS'!$E$6,'[3]11 FORMULAS'!$F$6,"")))</f>
        <v>0.15</v>
      </c>
      <c r="L361" s="257" t="str">
        <f>+IF(OR(J361='[3]11 FORMULAS'!$P$4,J361='[3]11 FORMULAS'!$P$5),'[3]11 FORMULAS'!$Q$5,IF(J361='[3]11 FORMULAS'!$P$6,'[3]11 FORMULAS'!$Q$6,""))</f>
        <v>Probabilidad</v>
      </c>
      <c r="M361" s="370" t="s">
        <v>54</v>
      </c>
      <c r="N361" s="257">
        <f t="shared" si="91"/>
        <v>0.15</v>
      </c>
      <c r="O361" s="373" t="s">
        <v>391</v>
      </c>
      <c r="P361" s="373" t="s">
        <v>762</v>
      </c>
      <c r="Q361" s="373" t="s">
        <v>760</v>
      </c>
      <c r="R361" s="373" t="s">
        <v>761</v>
      </c>
      <c r="S361" s="257">
        <f t="shared" si="85"/>
        <v>0.3</v>
      </c>
      <c r="T361" s="257">
        <f>IF(L361='[3]11 FORMULAS'!$Q$5,C361-(C361*S361),C361)</f>
        <v>0.42</v>
      </c>
      <c r="U361" s="483">
        <f>IF(L361='[3]11 FORMULAS'!$Q$6,D361-(D361*S361),D361)</f>
        <v>0.8</v>
      </c>
      <c r="V361" s="680">
        <f t="shared" ref="V361" si="92">+IF(T366="","",T366)</f>
        <v>0.42</v>
      </c>
      <c r="W361" s="683">
        <f t="shared" ref="W361" si="93">+IF(U366="","",U366)</f>
        <v>0.8</v>
      </c>
    </row>
    <row r="362" spans="1:23" x14ac:dyDescent="0.25">
      <c r="A362" s="672"/>
      <c r="B362" s="672"/>
      <c r="C362" s="675"/>
      <c r="D362" s="678"/>
      <c r="E362" s="261">
        <v>2</v>
      </c>
      <c r="F362" s="484"/>
      <c r="G362" s="368"/>
      <c r="H362" s="368"/>
      <c r="I362" s="262" t="str">
        <f t="shared" si="86"/>
        <v xml:space="preserve">  </v>
      </c>
      <c r="J362" s="371"/>
      <c r="K362" s="263" t="str">
        <f>+IF(J362='[3]11 FORMULAS'!$E$4,'[3]11 FORMULAS'!$F$4,IF(J362='[3]11 FORMULAS'!$E$5,'[3]11 FORMULAS'!$F$5,IF(J362='[3]11 FORMULAS'!$E$6,'[3]11 FORMULAS'!$F$6,"")))</f>
        <v/>
      </c>
      <c r="L362" s="263" t="str">
        <f>+IF(OR(J362='[3]11 FORMULAS'!$P$4,J362='[3]11 FORMULAS'!$P$5),'[3]11 FORMULAS'!$Q$5,IF(J362='[3]11 FORMULAS'!$P$6,'[3]11 FORMULAS'!$Q$6,""))</f>
        <v/>
      </c>
      <c r="M362" s="371"/>
      <c r="N362" s="263" t="str">
        <f t="shared" si="91"/>
        <v/>
      </c>
      <c r="O362" s="374"/>
      <c r="P362" s="374"/>
      <c r="Q362" s="374"/>
      <c r="R362" s="374"/>
      <c r="S362" s="263" t="str">
        <f t="shared" si="85"/>
        <v/>
      </c>
      <c r="T362" s="263">
        <f>IF(L362='[3]11 FORMULAS'!$Q$5,T361-(T361*S362),T361)</f>
        <v>0.42</v>
      </c>
      <c r="U362" s="485">
        <f>IF(L362='[3]11 FORMULAS'!$Q$6,U361-(U361*S362),U361)</f>
        <v>0.8</v>
      </c>
      <c r="V362" s="681"/>
      <c r="W362" s="684"/>
    </row>
    <row r="363" spans="1:23" x14ac:dyDescent="0.25">
      <c r="A363" s="672"/>
      <c r="B363" s="672"/>
      <c r="C363" s="675"/>
      <c r="D363" s="678"/>
      <c r="E363" s="261">
        <v>3</v>
      </c>
      <c r="F363" s="484"/>
      <c r="G363" s="368"/>
      <c r="H363" s="368"/>
      <c r="I363" s="262" t="str">
        <f t="shared" si="86"/>
        <v xml:space="preserve">  </v>
      </c>
      <c r="J363" s="371"/>
      <c r="K363" s="263" t="str">
        <f>+IF(J363='[3]11 FORMULAS'!$E$4,'[3]11 FORMULAS'!$F$4,IF(J363='[3]11 FORMULAS'!$E$5,'[3]11 FORMULAS'!$F$5,IF(J363='[3]11 FORMULAS'!$E$6,'[3]11 FORMULAS'!$F$6,"")))</f>
        <v/>
      </c>
      <c r="L363" s="263" t="str">
        <f>+IF(OR(J363='[3]11 FORMULAS'!$P$4,J363='[3]11 FORMULAS'!$P$5),'[3]11 FORMULAS'!$Q$5,IF(J363='[3]11 FORMULAS'!$P$6,'[3]11 FORMULAS'!$Q$6,""))</f>
        <v/>
      </c>
      <c r="M363" s="371"/>
      <c r="N363" s="263" t="str">
        <f t="shared" si="91"/>
        <v/>
      </c>
      <c r="O363" s="374"/>
      <c r="P363" s="374"/>
      <c r="Q363" s="374"/>
      <c r="R363" s="374"/>
      <c r="S363" s="263" t="str">
        <f t="shared" si="85"/>
        <v/>
      </c>
      <c r="T363" s="263">
        <f>IF(L363='[3]11 FORMULAS'!$Q$5,T362-(T362*S363),T362)</f>
        <v>0.42</v>
      </c>
      <c r="U363" s="485">
        <f>IF(L363='[3]11 FORMULAS'!$Q$6,U362-(U362*S363),U362)</f>
        <v>0.8</v>
      </c>
      <c r="V363" s="681"/>
      <c r="W363" s="684"/>
    </row>
    <row r="364" spans="1:23" x14ac:dyDescent="0.25">
      <c r="A364" s="672"/>
      <c r="B364" s="672"/>
      <c r="C364" s="675"/>
      <c r="D364" s="678"/>
      <c r="E364" s="471">
        <v>4</v>
      </c>
      <c r="F364" s="484"/>
      <c r="G364" s="368"/>
      <c r="H364" s="368"/>
      <c r="I364" s="262" t="str">
        <f t="shared" si="86"/>
        <v xml:space="preserve">  </v>
      </c>
      <c r="J364" s="371"/>
      <c r="K364" s="263" t="str">
        <f>+IF(J364='[3]11 FORMULAS'!$E$4,'[3]11 FORMULAS'!$F$4,IF(J364='[3]11 FORMULAS'!$E$5,'[3]11 FORMULAS'!$F$5,IF(J364='[3]11 FORMULAS'!$E$6,'[3]11 FORMULAS'!$F$6,"")))</f>
        <v/>
      </c>
      <c r="L364" s="263" t="str">
        <f>+IF(OR(J364='[3]11 FORMULAS'!$P$4,J364='[3]11 FORMULAS'!$P$5),'[3]11 FORMULAS'!$Q$5,IF(J364='[3]11 FORMULAS'!$P$6,'[3]11 FORMULAS'!$Q$6,""))</f>
        <v/>
      </c>
      <c r="M364" s="371"/>
      <c r="N364" s="263" t="str">
        <f t="shared" si="91"/>
        <v/>
      </c>
      <c r="O364" s="374"/>
      <c r="P364" s="374"/>
      <c r="Q364" s="374"/>
      <c r="R364" s="374"/>
      <c r="S364" s="263" t="str">
        <f t="shared" si="85"/>
        <v/>
      </c>
      <c r="T364" s="263">
        <f>IF(L364='[3]11 FORMULAS'!$Q$5,T363-(T363*S364),T363)</f>
        <v>0.42</v>
      </c>
      <c r="U364" s="485">
        <f>IF(L364='[3]11 FORMULAS'!$Q$6,U363-(U363*S364),U363)</f>
        <v>0.8</v>
      </c>
      <c r="V364" s="681"/>
      <c r="W364" s="684"/>
    </row>
    <row r="365" spans="1:23" x14ac:dyDescent="0.25">
      <c r="A365" s="672"/>
      <c r="B365" s="672"/>
      <c r="C365" s="675"/>
      <c r="D365" s="678"/>
      <c r="E365" s="471">
        <v>5</v>
      </c>
      <c r="F365" s="484"/>
      <c r="G365" s="368"/>
      <c r="H365" s="368"/>
      <c r="I365" s="262" t="str">
        <f t="shared" si="86"/>
        <v xml:space="preserve">  </v>
      </c>
      <c r="J365" s="371"/>
      <c r="K365" s="263" t="str">
        <f>+IF(J365='[3]11 FORMULAS'!$E$4,'[3]11 FORMULAS'!$F$4,IF(J365='[3]11 FORMULAS'!$E$5,'[3]11 FORMULAS'!$F$5,IF(J365='[3]11 FORMULAS'!$E$6,'[3]11 FORMULAS'!$F$6,"")))</f>
        <v/>
      </c>
      <c r="L365" s="263" t="str">
        <f>+IF(OR(J365='[3]11 FORMULAS'!$P$4,J365='[3]11 FORMULAS'!$P$5),'[3]11 FORMULAS'!$Q$5,IF(J365='[3]11 FORMULAS'!$P$6,'[3]11 FORMULAS'!$Q$6,""))</f>
        <v/>
      </c>
      <c r="M365" s="371"/>
      <c r="N365" s="263" t="str">
        <f t="shared" si="91"/>
        <v/>
      </c>
      <c r="O365" s="374"/>
      <c r="P365" s="374"/>
      <c r="Q365" s="374"/>
      <c r="R365" s="374"/>
      <c r="S365" s="263" t="str">
        <f t="shared" si="85"/>
        <v/>
      </c>
      <c r="T365" s="263">
        <f>IF(L365='[3]11 FORMULAS'!$Q$5,T364-(T364*S365),T364)</f>
        <v>0.42</v>
      </c>
      <c r="U365" s="485">
        <f>IF(L365='[3]11 FORMULAS'!$Q$6,U364-(U364*S365),U364)</f>
        <v>0.8</v>
      </c>
      <c r="V365" s="681"/>
      <c r="W365" s="684"/>
    </row>
    <row r="366" spans="1:23" ht="15" thickBot="1" x14ac:dyDescent="0.3">
      <c r="A366" s="673"/>
      <c r="B366" s="673"/>
      <c r="C366" s="676"/>
      <c r="D366" s="679"/>
      <c r="E366" s="264">
        <v>6</v>
      </c>
      <c r="F366" s="486"/>
      <c r="G366" s="369"/>
      <c r="H366" s="369"/>
      <c r="I366" s="265" t="str">
        <f t="shared" si="86"/>
        <v xml:space="preserve">  </v>
      </c>
      <c r="J366" s="372"/>
      <c r="K366" s="266" t="str">
        <f>+IF(J366='[3]11 FORMULAS'!$E$4,'[3]11 FORMULAS'!$F$4,IF(J366='[3]11 FORMULAS'!$E$5,'[3]11 FORMULAS'!$F$5,IF(J366='[3]11 FORMULAS'!$E$6,'[3]11 FORMULAS'!$F$6,"")))</f>
        <v/>
      </c>
      <c r="L366" s="266" t="str">
        <f>+IF(OR(J366='[3]11 FORMULAS'!$P$4,J366='[3]11 FORMULAS'!$P$5),'[3]11 FORMULAS'!$Q$5,IF(J366='[3]11 FORMULAS'!$P$6,'[3]11 FORMULAS'!$Q$6,""))</f>
        <v/>
      </c>
      <c r="M366" s="372"/>
      <c r="N366" s="266" t="str">
        <f t="shared" si="91"/>
        <v/>
      </c>
      <c r="O366" s="375"/>
      <c r="P366" s="375"/>
      <c r="Q366" s="375"/>
      <c r="R366" s="375"/>
      <c r="S366" s="266" t="str">
        <f t="shared" si="85"/>
        <v/>
      </c>
      <c r="T366" s="266">
        <f>IF(L366='[3]11 FORMULAS'!$Q$5,T365-(T365*S366),T365)</f>
        <v>0.42</v>
      </c>
      <c r="U366" s="487">
        <f>IF(L366='[3]11 FORMULAS'!$Q$6,U365-(U365*S366),U365)</f>
        <v>0.8</v>
      </c>
      <c r="V366" s="682"/>
      <c r="W366" s="685"/>
    </row>
    <row r="367" spans="1:23" ht="199.5" x14ac:dyDescent="0.25">
      <c r="A367" s="671" t="str">
        <f>'4 MAPA CALOR INHERENTE'!A67</f>
        <v>R13GIP</v>
      </c>
      <c r="B367" s="671" t="str">
        <f>'4 MAPA CALOR INHERENTE'!B67</f>
        <v>Posibilidad de afectación reputacional por requerimientos de entes de control y autoridades judiciales debido a conceder u otorgar libertad o trasladar a una PPL sin el debido cumplimiento de los requisitos legales.</v>
      </c>
      <c r="C367" s="674" cm="1">
        <f t="array" ref="C367">IF(MOD(ROW()-7,6)=0, INDEX('3 PROBABIL E IMPACTO INHERENTE'!$E$7:$E$74, (ROW()-7)/6 + 1), "")</f>
        <v>0.6</v>
      </c>
      <c r="D367" s="677" cm="1">
        <f t="array" ref="D367">IF(MOD(ROW()-7,6)=0, INDEX('3 PROBABIL E IMPACTO INHERENTE'!$M$7:$M$74, (ROW()-7)/6 + 1), "")</f>
        <v>0.8</v>
      </c>
      <c r="E367" s="255">
        <v>1</v>
      </c>
      <c r="F367" s="482" t="s">
        <v>818</v>
      </c>
      <c r="G367" s="367" t="s">
        <v>819</v>
      </c>
      <c r="H367" s="367" t="s">
        <v>820</v>
      </c>
      <c r="I367" s="256" t="str">
        <f t="shared" si="86"/>
        <v>El Profesional Universitario de la oficina de ingresos y egresos  llama y verifica  con a la autoridad judicial competente que emite la boleta de libertad cada vez que se allegue al establecimiento dicho documento, dejando registro de confirmación al respaldo de la orden escrita de autoridad judicial competente. Si este documento presenta errores en la identificación de la PPL, el Profesional Universitario informará a la autoridad judicial competente mediante correo electrónico para que sea ajustada, lo cual reposa en el expediente de la PPL. Como evidencia se suministra el libro de minuta de Boletas de Libertad con la confirmación realizada por el Profesional. El cargue de las evidencias se hará trimestralmente.</v>
      </c>
      <c r="J367" s="370" t="s">
        <v>56</v>
      </c>
      <c r="K367" s="257">
        <f>+IF(J367='[3]11 FORMULAS'!$E$4,'[3]11 FORMULAS'!$F$4,IF(J367='[3]11 FORMULAS'!$E$5,'[3]11 FORMULAS'!$F$5,IF(J367='[3]11 FORMULAS'!$E$6,'[3]11 FORMULAS'!$F$6,"")))</f>
        <v>0.25</v>
      </c>
      <c r="L367" s="257" t="str">
        <f>+IF(OR(J367='[3]11 FORMULAS'!$P$4,J367='[3]11 FORMULAS'!$P$5),'[3]11 FORMULAS'!$Q$5,IF(J367='[3]11 FORMULAS'!$P$6,'[3]11 FORMULAS'!$Q$6,""))</f>
        <v>Probabilidad</v>
      </c>
      <c r="M367" s="370" t="s">
        <v>54</v>
      </c>
      <c r="N367" s="257">
        <f t="shared" si="91"/>
        <v>0.15</v>
      </c>
      <c r="O367" s="373" t="s">
        <v>391</v>
      </c>
      <c r="P367" s="373" t="s">
        <v>394</v>
      </c>
      <c r="Q367" s="373" t="s">
        <v>760</v>
      </c>
      <c r="R367" s="373" t="s">
        <v>761</v>
      </c>
      <c r="S367" s="257">
        <f t="shared" si="85"/>
        <v>0.4</v>
      </c>
      <c r="T367" s="257">
        <f>IF(L367='[3]11 FORMULAS'!$Q$5,C367-(C367*S367),C367)</f>
        <v>0.36</v>
      </c>
      <c r="U367" s="483">
        <f>IF(L367='[3]11 FORMULAS'!$Q$6,D367-(D367*S367),D367)</f>
        <v>0.8</v>
      </c>
      <c r="V367" s="680">
        <f t="shared" ref="V367" si="94">+IF(T372="","",T372)</f>
        <v>0.36</v>
      </c>
      <c r="W367" s="683">
        <f t="shared" ref="W367" si="95">+IF(U372="","",U372)</f>
        <v>0.8</v>
      </c>
    </row>
    <row r="368" spans="1:23" x14ac:dyDescent="0.25">
      <c r="A368" s="672"/>
      <c r="B368" s="672"/>
      <c r="C368" s="675"/>
      <c r="D368" s="678"/>
      <c r="E368" s="261">
        <v>2</v>
      </c>
      <c r="F368" s="484"/>
      <c r="G368" s="368"/>
      <c r="H368" s="368"/>
      <c r="I368" s="262" t="str">
        <f t="shared" si="86"/>
        <v xml:space="preserve">  </v>
      </c>
      <c r="J368" s="371"/>
      <c r="K368" s="263" t="str">
        <f>+IF(J368='[3]11 FORMULAS'!$E$4,'[3]11 FORMULAS'!$F$4,IF(J368='[3]11 FORMULAS'!$E$5,'[3]11 FORMULAS'!$F$5,IF(J368='[3]11 FORMULAS'!$E$6,'[3]11 FORMULAS'!$F$6,"")))</f>
        <v/>
      </c>
      <c r="L368" s="263" t="str">
        <f>+IF(OR(J368='[3]11 FORMULAS'!$P$4,J368='[3]11 FORMULAS'!$P$5),'[3]11 FORMULAS'!$Q$5,IF(J368='[3]11 FORMULAS'!$P$6,'[3]11 FORMULAS'!$Q$6,""))</f>
        <v/>
      </c>
      <c r="M368" s="371"/>
      <c r="N368" s="263" t="str">
        <f t="shared" si="91"/>
        <v/>
      </c>
      <c r="O368" s="374"/>
      <c r="P368" s="374"/>
      <c r="Q368" s="374"/>
      <c r="R368" s="374"/>
      <c r="S368" s="263" t="str">
        <f t="shared" si="85"/>
        <v/>
      </c>
      <c r="T368" s="263">
        <f>IF(L368='[3]11 FORMULAS'!$Q$5,T367-(T367*S368),T367)</f>
        <v>0.36</v>
      </c>
      <c r="U368" s="485">
        <f>IF(L368='[3]11 FORMULAS'!$Q$6,U367-(U367*S368),U367)</f>
        <v>0.8</v>
      </c>
      <c r="V368" s="681"/>
      <c r="W368" s="684"/>
    </row>
    <row r="369" spans="1:23" x14ac:dyDescent="0.25">
      <c r="A369" s="672"/>
      <c r="B369" s="672"/>
      <c r="C369" s="675"/>
      <c r="D369" s="678"/>
      <c r="E369" s="261">
        <v>3</v>
      </c>
      <c r="F369" s="484"/>
      <c r="G369" s="368"/>
      <c r="H369" s="368"/>
      <c r="I369" s="262" t="str">
        <f t="shared" si="86"/>
        <v xml:space="preserve">  </v>
      </c>
      <c r="J369" s="371"/>
      <c r="K369" s="263" t="str">
        <f>+IF(J369='[3]11 FORMULAS'!$E$4,'[3]11 FORMULAS'!$F$4,IF(J369='[3]11 FORMULAS'!$E$5,'[3]11 FORMULAS'!$F$5,IF(J369='[3]11 FORMULAS'!$E$6,'[3]11 FORMULAS'!$F$6,"")))</f>
        <v/>
      </c>
      <c r="L369" s="263" t="str">
        <f>+IF(OR(J369='[3]11 FORMULAS'!$P$4,J369='[3]11 FORMULAS'!$P$5),'[3]11 FORMULAS'!$Q$5,IF(J369='[3]11 FORMULAS'!$P$6,'[3]11 FORMULAS'!$Q$6,""))</f>
        <v/>
      </c>
      <c r="M369" s="371"/>
      <c r="N369" s="263" t="str">
        <f t="shared" si="91"/>
        <v/>
      </c>
      <c r="O369" s="374"/>
      <c r="P369" s="374"/>
      <c r="Q369" s="374"/>
      <c r="R369" s="374"/>
      <c r="S369" s="263" t="str">
        <f t="shared" si="85"/>
        <v/>
      </c>
      <c r="T369" s="263">
        <f>IF(L369='[3]11 FORMULAS'!$Q$5,T368-(T368*S369),T368)</f>
        <v>0.36</v>
      </c>
      <c r="U369" s="485">
        <f>IF(L369='[3]11 FORMULAS'!$Q$6,U368-(U368*S369),U368)</f>
        <v>0.8</v>
      </c>
      <c r="V369" s="681"/>
      <c r="W369" s="684"/>
    </row>
    <row r="370" spans="1:23" x14ac:dyDescent="0.25">
      <c r="A370" s="672"/>
      <c r="B370" s="672"/>
      <c r="C370" s="675"/>
      <c r="D370" s="678"/>
      <c r="E370" s="471">
        <v>4</v>
      </c>
      <c r="F370" s="484"/>
      <c r="G370" s="368"/>
      <c r="H370" s="368"/>
      <c r="I370" s="262" t="str">
        <f t="shared" si="86"/>
        <v xml:space="preserve">  </v>
      </c>
      <c r="J370" s="371"/>
      <c r="K370" s="263" t="str">
        <f>+IF(J370='[3]11 FORMULAS'!$E$4,'[3]11 FORMULAS'!$F$4,IF(J370='[3]11 FORMULAS'!$E$5,'[3]11 FORMULAS'!$F$5,IF(J370='[3]11 FORMULAS'!$E$6,'[3]11 FORMULAS'!$F$6,"")))</f>
        <v/>
      </c>
      <c r="L370" s="263" t="str">
        <f>+IF(OR(J370='[3]11 FORMULAS'!$P$4,J370='[3]11 FORMULAS'!$P$5),'[3]11 FORMULAS'!$Q$5,IF(J370='[3]11 FORMULAS'!$P$6,'[3]11 FORMULAS'!$Q$6,""))</f>
        <v/>
      </c>
      <c r="M370" s="371"/>
      <c r="N370" s="263" t="str">
        <f t="shared" si="91"/>
        <v/>
      </c>
      <c r="O370" s="374"/>
      <c r="P370" s="374"/>
      <c r="Q370" s="374"/>
      <c r="R370" s="374"/>
      <c r="S370" s="263" t="str">
        <f t="shared" si="85"/>
        <v/>
      </c>
      <c r="T370" s="263">
        <f>IF(L370='[3]11 FORMULAS'!$Q$5,T369-(T369*S370),T369)</f>
        <v>0.36</v>
      </c>
      <c r="U370" s="485">
        <f>IF(L370='[3]11 FORMULAS'!$Q$6,U369-(U369*S370),U369)</f>
        <v>0.8</v>
      </c>
      <c r="V370" s="681"/>
      <c r="W370" s="684"/>
    </row>
    <row r="371" spans="1:23" x14ac:dyDescent="0.25">
      <c r="A371" s="672"/>
      <c r="B371" s="672"/>
      <c r="C371" s="675"/>
      <c r="D371" s="678"/>
      <c r="E371" s="471">
        <v>5</v>
      </c>
      <c r="F371" s="484"/>
      <c r="G371" s="368"/>
      <c r="H371" s="368"/>
      <c r="I371" s="262" t="str">
        <f t="shared" si="86"/>
        <v xml:space="preserve">  </v>
      </c>
      <c r="J371" s="371"/>
      <c r="K371" s="263" t="str">
        <f>+IF(J371='[3]11 FORMULAS'!$E$4,'[3]11 FORMULAS'!$F$4,IF(J371='[3]11 FORMULAS'!$E$5,'[3]11 FORMULAS'!$F$5,IF(J371='[3]11 FORMULAS'!$E$6,'[3]11 FORMULAS'!$F$6,"")))</f>
        <v/>
      </c>
      <c r="L371" s="263" t="str">
        <f>+IF(OR(J371='[3]11 FORMULAS'!$P$4,J371='[3]11 FORMULAS'!$P$5),'[3]11 FORMULAS'!$Q$5,IF(J371='[3]11 FORMULAS'!$P$6,'[3]11 FORMULAS'!$Q$6,""))</f>
        <v/>
      </c>
      <c r="M371" s="371"/>
      <c r="N371" s="263" t="str">
        <f t="shared" si="91"/>
        <v/>
      </c>
      <c r="O371" s="374"/>
      <c r="P371" s="374"/>
      <c r="Q371" s="374"/>
      <c r="R371" s="374"/>
      <c r="S371" s="263" t="str">
        <f t="shared" si="85"/>
        <v/>
      </c>
      <c r="T371" s="263">
        <f>IF(L371='[3]11 FORMULAS'!$Q$5,T370-(T370*S371),T370)</f>
        <v>0.36</v>
      </c>
      <c r="U371" s="485">
        <f>IF(L371='[3]11 FORMULAS'!$Q$6,U370-(U370*S371),U370)</f>
        <v>0.8</v>
      </c>
      <c r="V371" s="681"/>
      <c r="W371" s="684"/>
    </row>
    <row r="372" spans="1:23" ht="15" thickBot="1" x14ac:dyDescent="0.3">
      <c r="A372" s="673"/>
      <c r="B372" s="673"/>
      <c r="C372" s="676"/>
      <c r="D372" s="679"/>
      <c r="E372" s="264">
        <v>6</v>
      </c>
      <c r="F372" s="486"/>
      <c r="G372" s="369"/>
      <c r="H372" s="369"/>
      <c r="I372" s="265" t="str">
        <f t="shared" si="86"/>
        <v xml:space="preserve">  </v>
      </c>
      <c r="J372" s="372"/>
      <c r="K372" s="266" t="str">
        <f>+IF(J372='[3]11 FORMULAS'!$E$4,'[3]11 FORMULAS'!$F$4,IF(J372='[3]11 FORMULAS'!$E$5,'[3]11 FORMULAS'!$F$5,IF(J372='[3]11 FORMULAS'!$E$6,'[3]11 FORMULAS'!$F$6,"")))</f>
        <v/>
      </c>
      <c r="L372" s="266" t="str">
        <f>+IF(OR(J372='[3]11 FORMULAS'!$P$4,J372='[3]11 FORMULAS'!$P$5),'[3]11 FORMULAS'!$Q$5,IF(J372='[3]11 FORMULAS'!$P$6,'[3]11 FORMULAS'!$Q$6,""))</f>
        <v/>
      </c>
      <c r="M372" s="372"/>
      <c r="N372" s="266" t="str">
        <f t="shared" si="91"/>
        <v/>
      </c>
      <c r="O372" s="375"/>
      <c r="P372" s="375"/>
      <c r="Q372" s="375"/>
      <c r="R372" s="375"/>
      <c r="S372" s="266" t="str">
        <f t="shared" si="85"/>
        <v/>
      </c>
      <c r="T372" s="266">
        <f>IF(L372='[3]11 FORMULAS'!$Q$5,T371-(T371*S372),T371)</f>
        <v>0.36</v>
      </c>
      <c r="U372" s="487">
        <f>IF(L372='[3]11 FORMULAS'!$Q$6,U371-(U371*S372),U371)</f>
        <v>0.8</v>
      </c>
      <c r="V372" s="682"/>
      <c r="W372" s="685"/>
    </row>
    <row r="373" spans="1:23" ht="185.25" x14ac:dyDescent="0.25">
      <c r="A373" s="671" t="str">
        <f>'4 MAPA CALOR INHERENTE'!A68</f>
        <v>R14GIP</v>
      </c>
      <c r="B373" s="671" t="str">
        <f>'4 MAPA CALOR INHERENTE'!B68</f>
        <v xml:space="preserve">Posibilidad de afectación reputacional por requerimientos de entes de control y autoridades judiciales  debido a la privación ilegal de la libertad </v>
      </c>
      <c r="C373" s="674" cm="1">
        <f t="array" ref="C373">IF(MOD(ROW()-7,6)=0, INDEX('3 PROBABIL E IMPACTO INHERENTE'!$E$7:$E$74, (ROW()-7)/6 + 1), "")</f>
        <v>0.6</v>
      </c>
      <c r="D373" s="677" cm="1">
        <f t="array" ref="D373">IF(MOD(ROW()-7,6)=0, INDEX('3 PROBABIL E IMPACTO INHERENTE'!$M$7:$M$74, (ROW()-7)/6 + 1), "")</f>
        <v>0.8</v>
      </c>
      <c r="E373" s="255">
        <v>1</v>
      </c>
      <c r="F373" s="482" t="s">
        <v>821</v>
      </c>
      <c r="G373" s="367" t="s">
        <v>782</v>
      </c>
      <c r="H373" s="367" t="s">
        <v>822</v>
      </c>
      <c r="I373" s="256" t="str">
        <f t="shared" si="86"/>
        <v>El Profesional Universitario  verifica  el cumplimiento de los requisitos legales plasmados en la orden escrita de autoridad judicial competente; actividad que debe realizar cada vez que se allegue al establecimiento una boleta de detención y/o encarcelación o medida de protección, validando el documento con firma. En caso de presentarse un error o que falten documentos o requisitos legales, se informa al comandante de policía para su respectiva corrección. Como evidencia queda las planillas de autoridad creadas en el SISIPEC web de las boletas de encarcelación que se dan en alta que se elaboraran mensualmente. El cargue de las evidencias se hará trimestralmente.</v>
      </c>
      <c r="J373" s="370" t="s">
        <v>56</v>
      </c>
      <c r="K373" s="257">
        <f>+IF(J373='[3]11 FORMULAS'!$E$4,'[3]11 FORMULAS'!$F$4,IF(J373='[3]11 FORMULAS'!$E$5,'[3]11 FORMULAS'!$F$5,IF(J373='[3]11 FORMULAS'!$E$6,'[3]11 FORMULAS'!$F$6,"")))</f>
        <v>0.25</v>
      </c>
      <c r="L373" s="257" t="str">
        <f>+IF(OR(J373='[3]11 FORMULAS'!$P$4,J373='[3]11 FORMULAS'!$P$5),'[3]11 FORMULAS'!$Q$5,IF(J373='[3]11 FORMULAS'!$P$6,'[3]11 FORMULAS'!$Q$6,""))</f>
        <v>Probabilidad</v>
      </c>
      <c r="M373" s="370" t="s">
        <v>54</v>
      </c>
      <c r="N373" s="257">
        <f t="shared" si="91"/>
        <v>0.15</v>
      </c>
      <c r="O373" s="373" t="s">
        <v>391</v>
      </c>
      <c r="P373" s="373" t="s">
        <v>394</v>
      </c>
      <c r="Q373" s="373" t="s">
        <v>760</v>
      </c>
      <c r="R373" s="373" t="s">
        <v>761</v>
      </c>
      <c r="S373" s="257">
        <f t="shared" si="85"/>
        <v>0.4</v>
      </c>
      <c r="T373" s="257">
        <f>IF(L373='[3]11 FORMULAS'!$Q$5,C373-(C373*S373),C373)</f>
        <v>0.36</v>
      </c>
      <c r="U373" s="483">
        <f>IF(L373='[3]11 FORMULAS'!$Q$6,D373-(D373*S373),D373)</f>
        <v>0.8</v>
      </c>
      <c r="V373" s="680">
        <f t="shared" ref="V373" si="96">+IF(T378="","",T378)</f>
        <v>0.216</v>
      </c>
      <c r="W373" s="683">
        <f t="shared" ref="W373" si="97">+IF(U378="","",U378)</f>
        <v>0.8</v>
      </c>
    </row>
    <row r="374" spans="1:23" ht="185.25" x14ac:dyDescent="0.25">
      <c r="A374" s="672"/>
      <c r="B374" s="672"/>
      <c r="C374" s="675"/>
      <c r="D374" s="678"/>
      <c r="E374" s="261">
        <v>2</v>
      </c>
      <c r="F374" s="484" t="s">
        <v>823</v>
      </c>
      <c r="G374" s="368" t="s">
        <v>824</v>
      </c>
      <c r="H374" s="368" t="s">
        <v>825</v>
      </c>
      <c r="I374" s="262" t="str">
        <f t="shared" si="86"/>
        <v>El profesional universitario de la oficina de ingresos y egresos que otorga el visto bueno a las boletas de detención y/o el Guardián que toma la impresión dactilar,  elaboraran  un informe sobre la actividad del cotejo dactilar que se realiza en el acta de derechos del capturado y la foto cédula, actividad que se realizará cada vez que ingresa un capturado al establecimiento carcelario. En caso de que las huellas no coincidan se informará a la autoridad policial competente, no se permitirá el ingreso del capturado y quedara registrado en el informe. Como evidencia queda el acta de reunión sobre el cotejo dactilar mensual. El cargue de las evidencias se hará trimestralmente.</v>
      </c>
      <c r="J374" s="371" t="s">
        <v>56</v>
      </c>
      <c r="K374" s="263">
        <f>+IF(J374='[3]11 FORMULAS'!$E$4,'[3]11 FORMULAS'!$F$4,IF(J374='[3]11 FORMULAS'!$E$5,'[3]11 FORMULAS'!$F$5,IF(J374='[3]11 FORMULAS'!$E$6,'[3]11 FORMULAS'!$F$6,"")))</f>
        <v>0.25</v>
      </c>
      <c r="L374" s="263" t="str">
        <f>+IF(OR(J374='[3]11 FORMULAS'!$P$4,J374='[3]11 FORMULAS'!$P$5),'[3]11 FORMULAS'!$Q$5,IF(J374='[3]11 FORMULAS'!$P$6,'[3]11 FORMULAS'!$Q$6,""))</f>
        <v>Probabilidad</v>
      </c>
      <c r="M374" s="371" t="s">
        <v>54</v>
      </c>
      <c r="N374" s="263">
        <f t="shared" si="91"/>
        <v>0.15</v>
      </c>
      <c r="O374" s="374" t="s">
        <v>391</v>
      </c>
      <c r="P374" s="374" t="s">
        <v>394</v>
      </c>
      <c r="Q374" s="374" t="s">
        <v>760</v>
      </c>
      <c r="R374" s="374" t="s">
        <v>761</v>
      </c>
      <c r="S374" s="263">
        <f t="shared" si="85"/>
        <v>0.4</v>
      </c>
      <c r="T374" s="263">
        <f>IF(L374='[3]11 FORMULAS'!$Q$5,T373-(T373*S374),T373)</f>
        <v>0.216</v>
      </c>
      <c r="U374" s="485">
        <f>IF(L374='[3]11 FORMULAS'!$Q$6,U373-(U373*S374),U373)</f>
        <v>0.8</v>
      </c>
      <c r="V374" s="681"/>
      <c r="W374" s="684"/>
    </row>
    <row r="375" spans="1:23" x14ac:dyDescent="0.25">
      <c r="A375" s="672"/>
      <c r="B375" s="672"/>
      <c r="C375" s="675"/>
      <c r="D375" s="678"/>
      <c r="E375" s="261">
        <v>3</v>
      </c>
      <c r="F375" s="484"/>
      <c r="G375" s="368"/>
      <c r="H375" s="368"/>
      <c r="I375" s="262" t="str">
        <f t="shared" si="86"/>
        <v xml:space="preserve">  </v>
      </c>
      <c r="J375" s="371"/>
      <c r="K375" s="263" t="str">
        <f>+IF(J375='[3]11 FORMULAS'!$E$4,'[3]11 FORMULAS'!$F$4,IF(J375='[3]11 FORMULAS'!$E$5,'[3]11 FORMULAS'!$F$5,IF(J375='[3]11 FORMULAS'!$E$6,'[3]11 FORMULAS'!$F$6,"")))</f>
        <v/>
      </c>
      <c r="L375" s="263" t="str">
        <f>+IF(OR(J375='[3]11 FORMULAS'!$P$4,J375='[3]11 FORMULAS'!$P$5),'[3]11 FORMULAS'!$Q$5,IF(J375='[3]11 FORMULAS'!$P$6,'[3]11 FORMULAS'!$Q$6,""))</f>
        <v/>
      </c>
      <c r="M375" s="371"/>
      <c r="N375" s="263" t="str">
        <f t="shared" si="91"/>
        <v/>
      </c>
      <c r="O375" s="374"/>
      <c r="P375" s="374"/>
      <c r="Q375" s="374"/>
      <c r="R375" s="374"/>
      <c r="S375" s="263" t="str">
        <f t="shared" si="85"/>
        <v/>
      </c>
      <c r="T375" s="263">
        <f>IF(L375='[3]11 FORMULAS'!$Q$5,T374-(T374*S375),T374)</f>
        <v>0.216</v>
      </c>
      <c r="U375" s="485">
        <f>IF(L375='[3]11 FORMULAS'!$Q$6,U374-(U374*S375),U374)</f>
        <v>0.8</v>
      </c>
      <c r="V375" s="681"/>
      <c r="W375" s="684"/>
    </row>
    <row r="376" spans="1:23" x14ac:dyDescent="0.25">
      <c r="A376" s="672"/>
      <c r="B376" s="672"/>
      <c r="C376" s="675"/>
      <c r="D376" s="678"/>
      <c r="E376" s="471">
        <v>4</v>
      </c>
      <c r="F376" s="484"/>
      <c r="G376" s="368"/>
      <c r="H376" s="368"/>
      <c r="I376" s="262" t="str">
        <f t="shared" si="86"/>
        <v xml:space="preserve">  </v>
      </c>
      <c r="J376" s="371"/>
      <c r="K376" s="263" t="str">
        <f>+IF(J376='[3]11 FORMULAS'!$E$4,'[3]11 FORMULAS'!$F$4,IF(J376='[3]11 FORMULAS'!$E$5,'[3]11 FORMULAS'!$F$5,IF(J376='[3]11 FORMULAS'!$E$6,'[3]11 FORMULAS'!$F$6,"")))</f>
        <v/>
      </c>
      <c r="L376" s="263" t="str">
        <f>+IF(OR(J376='[3]11 FORMULAS'!$P$4,J376='[3]11 FORMULAS'!$P$5),'[3]11 FORMULAS'!$Q$5,IF(J376='[3]11 FORMULAS'!$P$6,'[3]11 FORMULAS'!$Q$6,""))</f>
        <v/>
      </c>
      <c r="M376" s="371"/>
      <c r="N376" s="263" t="str">
        <f t="shared" si="91"/>
        <v/>
      </c>
      <c r="O376" s="374"/>
      <c r="P376" s="374"/>
      <c r="Q376" s="374"/>
      <c r="R376" s="374"/>
      <c r="S376" s="263" t="str">
        <f t="shared" si="85"/>
        <v/>
      </c>
      <c r="T376" s="263">
        <f>IF(L376='[3]11 FORMULAS'!$Q$5,T375-(T375*S376),T375)</f>
        <v>0.216</v>
      </c>
      <c r="U376" s="485">
        <f>IF(L376='[3]11 FORMULAS'!$Q$6,U375-(U375*S376),U375)</f>
        <v>0.8</v>
      </c>
      <c r="V376" s="681"/>
      <c r="W376" s="684"/>
    </row>
    <row r="377" spans="1:23" ht="14.25" customHeight="1" x14ac:dyDescent="0.25">
      <c r="A377" s="672"/>
      <c r="B377" s="672"/>
      <c r="C377" s="675"/>
      <c r="D377" s="678"/>
      <c r="E377" s="471">
        <v>5</v>
      </c>
      <c r="F377" s="484"/>
      <c r="G377" s="368"/>
      <c r="H377" s="368"/>
      <c r="I377" s="262" t="str">
        <f t="shared" si="86"/>
        <v xml:space="preserve">  </v>
      </c>
      <c r="J377" s="371"/>
      <c r="K377" s="263" t="str">
        <f>+IF(J377='[3]11 FORMULAS'!$E$4,'[3]11 FORMULAS'!$F$4,IF(J377='[3]11 FORMULAS'!$E$5,'[3]11 FORMULAS'!$F$5,IF(J377='[3]11 FORMULAS'!$E$6,'[3]11 FORMULAS'!$F$6,"")))</f>
        <v/>
      </c>
      <c r="L377" s="263" t="str">
        <f>+IF(OR(J377='[3]11 FORMULAS'!$P$4,J377='[3]11 FORMULAS'!$P$5),'[3]11 FORMULAS'!$Q$5,IF(J377='[3]11 FORMULAS'!$P$6,'[3]11 FORMULAS'!$Q$6,""))</f>
        <v/>
      </c>
      <c r="M377" s="371"/>
      <c r="N377" s="263" t="str">
        <f t="shared" si="91"/>
        <v/>
      </c>
      <c r="O377" s="374"/>
      <c r="P377" s="374"/>
      <c r="Q377" s="374"/>
      <c r="R377" s="374"/>
      <c r="S377" s="263" t="str">
        <f t="shared" si="85"/>
        <v/>
      </c>
      <c r="T377" s="263">
        <f>IF(L377='[3]11 FORMULAS'!$Q$5,T376-(T376*S377),T376)</f>
        <v>0.216</v>
      </c>
      <c r="U377" s="485">
        <f>IF(L377='[3]11 FORMULAS'!$Q$6,U376-(U376*S377),U376)</f>
        <v>0.8</v>
      </c>
      <c r="V377" s="681"/>
      <c r="W377" s="684"/>
    </row>
    <row r="378" spans="1:23" ht="15" thickBot="1" x14ac:dyDescent="0.3">
      <c r="A378" s="673"/>
      <c r="B378" s="673"/>
      <c r="C378" s="676"/>
      <c r="D378" s="679"/>
      <c r="E378" s="264">
        <v>6</v>
      </c>
      <c r="F378" s="486"/>
      <c r="G378" s="369"/>
      <c r="H378" s="369"/>
      <c r="I378" s="265" t="str">
        <f t="shared" si="86"/>
        <v xml:space="preserve">  </v>
      </c>
      <c r="J378" s="372"/>
      <c r="K378" s="266" t="str">
        <f>+IF(J378='[3]11 FORMULAS'!$E$4,'[3]11 FORMULAS'!$F$4,IF(J378='[3]11 FORMULAS'!$E$5,'[3]11 FORMULAS'!$F$5,IF(J378='[3]11 FORMULAS'!$E$6,'[3]11 FORMULAS'!$F$6,"")))</f>
        <v/>
      </c>
      <c r="L378" s="266" t="str">
        <f>+IF(OR(J378='[3]11 FORMULAS'!$P$4,J378='[3]11 FORMULAS'!$P$5),'[3]11 FORMULAS'!$Q$5,IF(J378='[3]11 FORMULAS'!$P$6,'[3]11 FORMULAS'!$Q$6,""))</f>
        <v/>
      </c>
      <c r="M378" s="372"/>
      <c r="N378" s="266" t="str">
        <f t="shared" si="91"/>
        <v/>
      </c>
      <c r="O378" s="375"/>
      <c r="P378" s="375"/>
      <c r="Q378" s="375"/>
      <c r="R378" s="375"/>
      <c r="S378" s="266" t="str">
        <f t="shared" si="85"/>
        <v/>
      </c>
      <c r="T378" s="266">
        <f>IF(L378='[3]11 FORMULAS'!$Q$5,T377-(T377*S378),T377)</f>
        <v>0.216</v>
      </c>
      <c r="U378" s="487">
        <f>IF(L378='[3]11 FORMULAS'!$Q$6,U377-(U377*S378),U377)</f>
        <v>0.8</v>
      </c>
      <c r="V378" s="682"/>
      <c r="W378" s="685"/>
    </row>
    <row r="379" spans="1:23" ht="142.5" x14ac:dyDescent="0.25">
      <c r="A379" s="671" t="str">
        <f>'4 MAPA CALOR INHERENTE'!A69</f>
        <v>R1GCI</v>
      </c>
      <c r="B379" s="671" t="str">
        <f>'4 MAPA CALOR INHERENTE'!B69</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379" s="674" cm="1">
        <f t="array" ref="C379">IF(MOD(ROW()-7,6)=0, INDEX('3 PROBABIL E IMPACTO INHERENTE'!$E$7:$E$74, (ROW()-7)/6 + 1), "")</f>
        <v>0.6</v>
      </c>
      <c r="D379" s="677" cm="1">
        <f t="array" ref="D379">IF(MOD(ROW()-7,6)=0, INDEX('3 PROBABIL E IMPACTO INHERENTE'!$M$7:$M$74, (ROW()-7)/6 + 1), "")</f>
        <v>0.4</v>
      </c>
      <c r="E379" s="255">
        <v>1</v>
      </c>
      <c r="F379" s="482" t="s">
        <v>826</v>
      </c>
      <c r="G379" s="367" t="s">
        <v>654</v>
      </c>
      <c r="H379" s="367" t="s">
        <v>827</v>
      </c>
      <c r="I379" s="256" t="str">
        <f t="shared" si="86"/>
        <v>El profesional asignado a la Gestión del Conocimiento  verifica  como minimo una vez al año el formato Inventario de conocimiento en el cual los procesos representan lo identificado de acuerdo con el Instructivo Mapas de Conocimiento ejercicio que se confirma mediante correo electronico. En caso de evidenciar falencias en el diligenciamiento del formato Inventario de conocimiento se procede con su devolución para su ajuste. Como soporte queda el correo electronico y el formato Inventario de conocimiento.</v>
      </c>
      <c r="J379" s="370" t="s">
        <v>69</v>
      </c>
      <c r="K379" s="257">
        <f>+IF(J379='[3]11 FORMULAS'!$E$4,'[3]11 FORMULAS'!$F$4,IF(J379='[3]11 FORMULAS'!$E$5,'[3]11 FORMULAS'!$F$5,IF(J379='[3]11 FORMULAS'!$E$6,'[3]11 FORMULAS'!$F$6,"")))</f>
        <v>0.15</v>
      </c>
      <c r="L379" s="257" t="str">
        <f>+IF(OR(J379='[3]11 FORMULAS'!$P$4,J379='[3]11 FORMULAS'!$P$5),'[3]11 FORMULAS'!$Q$5,IF(J379='[3]11 FORMULAS'!$P$6,'[3]11 FORMULAS'!$Q$6,""))</f>
        <v>Probabilidad</v>
      </c>
      <c r="M379" s="370" t="s">
        <v>54</v>
      </c>
      <c r="N379" s="257">
        <f t="shared" si="91"/>
        <v>0.15</v>
      </c>
      <c r="O379" s="373" t="s">
        <v>391</v>
      </c>
      <c r="P379" s="373" t="s">
        <v>402</v>
      </c>
      <c r="Q379" s="373" t="s">
        <v>760</v>
      </c>
      <c r="R379" s="373" t="s">
        <v>761</v>
      </c>
      <c r="S379" s="257">
        <f t="shared" si="85"/>
        <v>0.3</v>
      </c>
      <c r="T379" s="257">
        <f>IF(L379='[3]11 FORMULAS'!$Q$5,C379-(C379*S379),C379)</f>
        <v>0.42</v>
      </c>
      <c r="U379" s="483">
        <f>IF(L379='[3]11 FORMULAS'!$Q$6,D379-(D379*S379),D379)</f>
        <v>0.4</v>
      </c>
      <c r="V379" s="680">
        <f t="shared" ref="V379" si="98">+IF(T384="","",T384)</f>
        <v>0.42</v>
      </c>
      <c r="W379" s="683">
        <f t="shared" ref="W379" si="99">+IF(U384="","",U384)</f>
        <v>0.4</v>
      </c>
    </row>
    <row r="380" spans="1:23" x14ac:dyDescent="0.25">
      <c r="A380" s="672"/>
      <c r="B380" s="672"/>
      <c r="C380" s="675"/>
      <c r="D380" s="678"/>
      <c r="E380" s="261">
        <v>2</v>
      </c>
      <c r="F380" s="484"/>
      <c r="G380" s="368"/>
      <c r="H380" s="368"/>
      <c r="I380" s="262" t="str">
        <f t="shared" si="86"/>
        <v xml:space="preserve">  </v>
      </c>
      <c r="J380" s="371"/>
      <c r="K380" s="263" t="str">
        <f>+IF(J380='[3]11 FORMULAS'!$E$4,'[3]11 FORMULAS'!$F$4,IF(J380='[3]11 FORMULAS'!$E$5,'[3]11 FORMULAS'!$F$5,IF(J380='[3]11 FORMULAS'!$E$6,'[3]11 FORMULAS'!$F$6,"")))</f>
        <v/>
      </c>
      <c r="L380" s="263" t="str">
        <f>+IF(OR(J380='[3]11 FORMULAS'!$P$4,J380='[3]11 FORMULAS'!$P$5),'[3]11 FORMULAS'!$Q$5,IF(J380='[3]11 FORMULAS'!$P$6,'[3]11 FORMULAS'!$Q$6,""))</f>
        <v/>
      </c>
      <c r="M380" s="371"/>
      <c r="N380" s="263" t="str">
        <f t="shared" si="91"/>
        <v/>
      </c>
      <c r="O380" s="374"/>
      <c r="P380" s="374"/>
      <c r="Q380" s="374"/>
      <c r="R380" s="374"/>
      <c r="S380" s="263" t="str">
        <f t="shared" si="85"/>
        <v/>
      </c>
      <c r="T380" s="263">
        <f>IF(L380='[3]11 FORMULAS'!$Q$5,T379-(T379*S380),T379)</f>
        <v>0.42</v>
      </c>
      <c r="U380" s="485">
        <f>IF(L380='[3]11 FORMULAS'!$Q$6,U379-(U379*S380),U379)</f>
        <v>0.4</v>
      </c>
      <c r="V380" s="681"/>
      <c r="W380" s="684"/>
    </row>
    <row r="381" spans="1:23" x14ac:dyDescent="0.25">
      <c r="A381" s="672"/>
      <c r="B381" s="672"/>
      <c r="C381" s="675"/>
      <c r="D381" s="678"/>
      <c r="E381" s="261">
        <v>3</v>
      </c>
      <c r="F381" s="484"/>
      <c r="G381" s="368"/>
      <c r="H381" s="368"/>
      <c r="I381" s="262" t="str">
        <f t="shared" si="86"/>
        <v xml:space="preserve">  </v>
      </c>
      <c r="J381" s="371"/>
      <c r="K381" s="263" t="str">
        <f>+IF(J381='[3]11 FORMULAS'!$E$4,'[3]11 FORMULAS'!$F$4,IF(J381='[3]11 FORMULAS'!$E$5,'[3]11 FORMULAS'!$F$5,IF(J381='[3]11 FORMULAS'!$E$6,'[3]11 FORMULAS'!$F$6,"")))</f>
        <v/>
      </c>
      <c r="L381" s="263" t="str">
        <f>+IF(OR(J381='[3]11 FORMULAS'!$P$4,J381='[3]11 FORMULAS'!$P$5),'[3]11 FORMULAS'!$Q$5,IF(J381='[3]11 FORMULAS'!$P$6,'[3]11 FORMULAS'!$Q$6,""))</f>
        <v/>
      </c>
      <c r="M381" s="371"/>
      <c r="N381" s="263" t="str">
        <f t="shared" si="91"/>
        <v/>
      </c>
      <c r="O381" s="374"/>
      <c r="P381" s="374"/>
      <c r="Q381" s="374"/>
      <c r="R381" s="374"/>
      <c r="S381" s="263" t="str">
        <f t="shared" si="85"/>
        <v/>
      </c>
      <c r="T381" s="263">
        <f>IF(L381='[3]11 FORMULAS'!$Q$5,T380-(T380*S381),T380)</f>
        <v>0.42</v>
      </c>
      <c r="U381" s="485">
        <f>IF(L381='[3]11 FORMULAS'!$Q$6,U380-(U380*S381),U380)</f>
        <v>0.4</v>
      </c>
      <c r="V381" s="681"/>
      <c r="W381" s="684"/>
    </row>
    <row r="382" spans="1:23" x14ac:dyDescent="0.25">
      <c r="A382" s="672"/>
      <c r="B382" s="672"/>
      <c r="C382" s="675"/>
      <c r="D382" s="678"/>
      <c r="E382" s="471">
        <v>4</v>
      </c>
      <c r="F382" s="484"/>
      <c r="G382" s="368"/>
      <c r="H382" s="368"/>
      <c r="I382" s="262" t="str">
        <f t="shared" si="86"/>
        <v xml:space="preserve">  </v>
      </c>
      <c r="J382" s="371"/>
      <c r="K382" s="263" t="str">
        <f>+IF(J382='[3]11 FORMULAS'!$E$4,'[3]11 FORMULAS'!$F$4,IF(J382='[3]11 FORMULAS'!$E$5,'[3]11 FORMULAS'!$F$5,IF(J382='[3]11 FORMULAS'!$E$6,'[3]11 FORMULAS'!$F$6,"")))</f>
        <v/>
      </c>
      <c r="L382" s="263" t="str">
        <f>+IF(OR(J382='[3]11 FORMULAS'!$P$4,J382='[3]11 FORMULAS'!$P$5),'[3]11 FORMULAS'!$Q$5,IF(J382='[3]11 FORMULAS'!$P$6,'[3]11 FORMULAS'!$Q$6,""))</f>
        <v/>
      </c>
      <c r="M382" s="371"/>
      <c r="N382" s="263" t="str">
        <f t="shared" si="91"/>
        <v/>
      </c>
      <c r="O382" s="374"/>
      <c r="P382" s="374"/>
      <c r="Q382" s="374"/>
      <c r="R382" s="374"/>
      <c r="S382" s="263" t="str">
        <f t="shared" si="85"/>
        <v/>
      </c>
      <c r="T382" s="263">
        <f>IF(L382='[3]11 FORMULAS'!$Q$5,T381-(T381*S382),T381)</f>
        <v>0.42</v>
      </c>
      <c r="U382" s="485">
        <f>IF(L382='[3]11 FORMULAS'!$Q$6,U381-(U381*S382),U381)</f>
        <v>0.4</v>
      </c>
      <c r="V382" s="681"/>
      <c r="W382" s="684"/>
    </row>
    <row r="383" spans="1:23" x14ac:dyDescent="0.25">
      <c r="A383" s="672"/>
      <c r="B383" s="672"/>
      <c r="C383" s="675"/>
      <c r="D383" s="678"/>
      <c r="E383" s="471">
        <v>5</v>
      </c>
      <c r="F383" s="484"/>
      <c r="G383" s="368"/>
      <c r="H383" s="368"/>
      <c r="I383" s="262" t="str">
        <f t="shared" si="86"/>
        <v xml:space="preserve">  </v>
      </c>
      <c r="J383" s="371"/>
      <c r="K383" s="263" t="str">
        <f>+IF(J383='[3]11 FORMULAS'!$E$4,'[3]11 FORMULAS'!$F$4,IF(J383='[3]11 FORMULAS'!$E$5,'[3]11 FORMULAS'!$F$5,IF(J383='[3]11 FORMULAS'!$E$6,'[3]11 FORMULAS'!$F$6,"")))</f>
        <v/>
      </c>
      <c r="L383" s="263" t="str">
        <f>+IF(OR(J383='[3]11 FORMULAS'!$P$4,J383='[3]11 FORMULAS'!$P$5),'[3]11 FORMULAS'!$Q$5,IF(J383='[3]11 FORMULAS'!$P$6,'[3]11 FORMULAS'!$Q$6,""))</f>
        <v/>
      </c>
      <c r="M383" s="371"/>
      <c r="N383" s="263" t="str">
        <f t="shared" si="91"/>
        <v/>
      </c>
      <c r="O383" s="374"/>
      <c r="P383" s="374"/>
      <c r="Q383" s="374"/>
      <c r="R383" s="374"/>
      <c r="S383" s="263" t="str">
        <f t="shared" si="85"/>
        <v/>
      </c>
      <c r="T383" s="263">
        <f>IF(L383='[3]11 FORMULAS'!$Q$5,T382-(T382*S383),T382)</f>
        <v>0.42</v>
      </c>
      <c r="U383" s="485">
        <f>IF(L383='[3]11 FORMULAS'!$Q$6,U382-(U382*S383),U382)</f>
        <v>0.4</v>
      </c>
      <c r="V383" s="681"/>
      <c r="W383" s="684"/>
    </row>
    <row r="384" spans="1:23" ht="15" thickBot="1" x14ac:dyDescent="0.3">
      <c r="A384" s="673"/>
      <c r="B384" s="673"/>
      <c r="C384" s="676"/>
      <c r="D384" s="679"/>
      <c r="E384" s="264">
        <v>6</v>
      </c>
      <c r="F384" s="486"/>
      <c r="G384" s="369"/>
      <c r="H384" s="369"/>
      <c r="I384" s="265" t="str">
        <f t="shared" si="86"/>
        <v xml:space="preserve">  </v>
      </c>
      <c r="J384" s="372"/>
      <c r="K384" s="266" t="str">
        <f>+IF(J384='[3]11 FORMULAS'!$E$4,'[3]11 FORMULAS'!$F$4,IF(J384='[3]11 FORMULAS'!$E$5,'[3]11 FORMULAS'!$F$5,IF(J384='[3]11 FORMULAS'!$E$6,'[3]11 FORMULAS'!$F$6,"")))</f>
        <v/>
      </c>
      <c r="L384" s="266" t="str">
        <f>+IF(OR(J384='[3]11 FORMULAS'!$P$4,J384='[3]11 FORMULAS'!$P$5),'[3]11 FORMULAS'!$Q$5,IF(J384='[3]11 FORMULAS'!$P$6,'[3]11 FORMULAS'!$Q$6,""))</f>
        <v/>
      </c>
      <c r="M384" s="372"/>
      <c r="N384" s="266" t="str">
        <f t="shared" si="91"/>
        <v/>
      </c>
      <c r="O384" s="375"/>
      <c r="P384" s="375"/>
      <c r="Q384" s="375"/>
      <c r="R384" s="375"/>
      <c r="S384" s="266" t="str">
        <f t="shared" si="85"/>
        <v/>
      </c>
      <c r="T384" s="266">
        <f>IF(L384='[3]11 FORMULAS'!$Q$5,T383-(T383*S384),T383)</f>
        <v>0.42</v>
      </c>
      <c r="U384" s="487">
        <f>IF(L384='[3]11 FORMULAS'!$Q$6,U383-(U383*S384),U383)</f>
        <v>0.4</v>
      </c>
      <c r="V384" s="682"/>
      <c r="W384" s="685"/>
    </row>
    <row r="385" spans="1:23" ht="114" x14ac:dyDescent="0.25">
      <c r="A385" s="671" t="str">
        <f>'4 MAPA CALOR INHERENTE'!A70</f>
        <v>R1GTS</v>
      </c>
      <c r="B385" s="671" t="str">
        <f>'4 MAPA CALOR INHERENTE'!B70</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385" s="674" cm="1">
        <f t="array" ref="C385">IF(MOD(ROW()-7,6)=0, INDEX('3 PROBABIL E IMPACTO INHERENTE'!$E$7:$E$74, (ROW()-7)/6 + 1), "")</f>
        <v>0.4</v>
      </c>
      <c r="D385" s="677" cm="1">
        <f t="array" ref="D385">IF(MOD(ROW()-7,6)=0, INDEX('3 PROBABIL E IMPACTO INHERENTE'!$M$7:$M$74, (ROW()-7)/6 + 1), "")</f>
        <v>0.6</v>
      </c>
      <c r="E385" s="255">
        <v>1</v>
      </c>
      <c r="F385" s="482" t="s">
        <v>828</v>
      </c>
      <c r="G385" s="367" t="s">
        <v>829</v>
      </c>
      <c r="H385" s="367" t="s">
        <v>830</v>
      </c>
      <c r="I385" s="256" t="str">
        <f t="shared" si="86"/>
        <v>Profesional de apoyo (Contratista)  revisa  mensualmente los informes técnicos y de Interventoría/Supervisión con el fin de generar recomendaciones y evitar fallas,  en caso de no realizar la revisión otro contratista suplente del C4 será el encargado, como soporte se suministra el informe de interventoría y el informe técnico de apoyo a la supervisión.</v>
      </c>
      <c r="J385" s="370" t="s">
        <v>69</v>
      </c>
      <c r="K385" s="257">
        <f>+IF(J385='[3]11 FORMULAS'!$E$4,'[3]11 FORMULAS'!$F$4,IF(J385='[3]11 FORMULAS'!$E$5,'[3]11 FORMULAS'!$F$5,IF(J385='[3]11 FORMULAS'!$E$6,'[3]11 FORMULAS'!$F$6,"")))</f>
        <v>0.15</v>
      </c>
      <c r="L385" s="257" t="str">
        <f>+IF(OR(J385='[3]11 FORMULAS'!$P$4,J385='[3]11 FORMULAS'!$P$5),'[3]11 FORMULAS'!$Q$5,IF(J385='[3]11 FORMULAS'!$P$6,'[3]11 FORMULAS'!$Q$6,""))</f>
        <v>Probabilidad</v>
      </c>
      <c r="M385" s="370" t="s">
        <v>54</v>
      </c>
      <c r="N385" s="257">
        <f t="shared" si="91"/>
        <v>0.15</v>
      </c>
      <c r="O385" s="373" t="s">
        <v>391</v>
      </c>
      <c r="P385" s="373" t="s">
        <v>397</v>
      </c>
      <c r="Q385" s="373" t="s">
        <v>760</v>
      </c>
      <c r="R385" s="373" t="s">
        <v>763</v>
      </c>
      <c r="S385" s="257">
        <f t="shared" si="85"/>
        <v>0.3</v>
      </c>
      <c r="T385" s="257">
        <f>IF(L385='[3]11 FORMULAS'!$Q$5,C385-(C385*S385),C385)</f>
        <v>0.28000000000000003</v>
      </c>
      <c r="U385" s="483">
        <f>IF(L385='[3]11 FORMULAS'!$Q$6,D385-(D385*S385),D385)</f>
        <v>0.6</v>
      </c>
      <c r="V385" s="680">
        <f t="shared" ref="V385" si="100">+IF(T390="","",T390)</f>
        <v>0.28000000000000003</v>
      </c>
      <c r="W385" s="683">
        <f t="shared" ref="W385" si="101">+IF(U390="","",U390)</f>
        <v>0.6</v>
      </c>
    </row>
    <row r="386" spans="1:23" x14ac:dyDescent="0.25">
      <c r="A386" s="672"/>
      <c r="B386" s="672"/>
      <c r="C386" s="675"/>
      <c r="D386" s="678"/>
      <c r="E386" s="261">
        <v>2</v>
      </c>
      <c r="F386" s="484"/>
      <c r="G386" s="368"/>
      <c r="H386" s="368"/>
      <c r="I386" s="262" t="str">
        <f t="shared" si="86"/>
        <v xml:space="preserve">  </v>
      </c>
      <c r="J386" s="371"/>
      <c r="K386" s="263" t="str">
        <f>+IF(J386='[3]11 FORMULAS'!$E$4,'[3]11 FORMULAS'!$F$4,IF(J386='[3]11 FORMULAS'!$E$5,'[3]11 FORMULAS'!$F$5,IF(J386='[3]11 FORMULAS'!$E$6,'[3]11 FORMULAS'!$F$6,"")))</f>
        <v/>
      </c>
      <c r="L386" s="263" t="str">
        <f>+IF(OR(J386='[3]11 FORMULAS'!$P$4,J386='[3]11 FORMULAS'!$P$5),'[3]11 FORMULAS'!$Q$5,IF(J386='[3]11 FORMULAS'!$P$6,'[3]11 FORMULAS'!$Q$6,""))</f>
        <v/>
      </c>
      <c r="M386" s="371"/>
      <c r="N386" s="263" t="str">
        <f t="shared" si="91"/>
        <v/>
      </c>
      <c r="O386" s="374"/>
      <c r="P386" s="374"/>
      <c r="Q386" s="374"/>
      <c r="R386" s="374"/>
      <c r="S386" s="263" t="str">
        <f t="shared" si="85"/>
        <v/>
      </c>
      <c r="T386" s="263">
        <f>IF(L386='[3]11 FORMULAS'!$Q$5,T385-(T385*S386),T385)</f>
        <v>0.28000000000000003</v>
      </c>
      <c r="U386" s="485">
        <f>IF(L386='[3]11 FORMULAS'!$Q$6,U385-(U385*S386),U385)</f>
        <v>0.6</v>
      </c>
      <c r="V386" s="681"/>
      <c r="W386" s="684"/>
    </row>
    <row r="387" spans="1:23" x14ac:dyDescent="0.25">
      <c r="A387" s="672"/>
      <c r="B387" s="672"/>
      <c r="C387" s="675"/>
      <c r="D387" s="678"/>
      <c r="E387" s="261">
        <v>3</v>
      </c>
      <c r="F387" s="484"/>
      <c r="G387" s="368"/>
      <c r="H387" s="368"/>
      <c r="I387" s="262" t="str">
        <f t="shared" si="86"/>
        <v xml:space="preserve">  </v>
      </c>
      <c r="J387" s="371"/>
      <c r="K387" s="263" t="str">
        <f>+IF(J387='[3]11 FORMULAS'!$E$4,'[3]11 FORMULAS'!$F$4,IF(J387='[3]11 FORMULAS'!$E$5,'[3]11 FORMULAS'!$F$5,IF(J387='[3]11 FORMULAS'!$E$6,'[3]11 FORMULAS'!$F$6,"")))</f>
        <v/>
      </c>
      <c r="L387" s="263" t="str">
        <f>+IF(OR(J387='[3]11 FORMULAS'!$P$4,J387='[3]11 FORMULAS'!$P$5),'[3]11 FORMULAS'!$Q$5,IF(J387='[3]11 FORMULAS'!$P$6,'[3]11 FORMULAS'!$Q$6,""))</f>
        <v/>
      </c>
      <c r="M387" s="371"/>
      <c r="N387" s="263" t="str">
        <f t="shared" si="91"/>
        <v/>
      </c>
      <c r="O387" s="374"/>
      <c r="P387" s="374"/>
      <c r="Q387" s="374"/>
      <c r="R387" s="374"/>
      <c r="S387" s="263" t="str">
        <f t="shared" si="85"/>
        <v/>
      </c>
      <c r="T387" s="263">
        <f>IF(L387='[3]11 FORMULAS'!$Q$5,T386-(T386*S387),T386)</f>
        <v>0.28000000000000003</v>
      </c>
      <c r="U387" s="485">
        <f>IF(L387='[3]11 FORMULAS'!$Q$6,U386-(U386*S387),U386)</f>
        <v>0.6</v>
      </c>
      <c r="V387" s="681"/>
      <c r="W387" s="684"/>
    </row>
    <row r="388" spans="1:23" x14ac:dyDescent="0.25">
      <c r="A388" s="672"/>
      <c r="B388" s="672"/>
      <c r="C388" s="675"/>
      <c r="D388" s="678"/>
      <c r="E388" s="471">
        <v>4</v>
      </c>
      <c r="F388" s="484"/>
      <c r="G388" s="368"/>
      <c r="H388" s="368"/>
      <c r="I388" s="262" t="str">
        <f t="shared" si="86"/>
        <v xml:space="preserve">  </v>
      </c>
      <c r="J388" s="371"/>
      <c r="K388" s="263" t="str">
        <f>+IF(J388='[3]11 FORMULAS'!$E$4,'[3]11 FORMULAS'!$F$4,IF(J388='[3]11 FORMULAS'!$E$5,'[3]11 FORMULAS'!$F$5,IF(J388='[3]11 FORMULAS'!$E$6,'[3]11 FORMULAS'!$F$6,"")))</f>
        <v/>
      </c>
      <c r="L388" s="263" t="str">
        <f>+IF(OR(J388='[3]11 FORMULAS'!$P$4,J388='[3]11 FORMULAS'!$P$5),'[3]11 FORMULAS'!$Q$5,IF(J388='[3]11 FORMULAS'!$P$6,'[3]11 FORMULAS'!$Q$6,""))</f>
        <v/>
      </c>
      <c r="M388" s="371"/>
      <c r="N388" s="263" t="str">
        <f t="shared" si="91"/>
        <v/>
      </c>
      <c r="O388" s="374"/>
      <c r="P388" s="374"/>
      <c r="Q388" s="374"/>
      <c r="R388" s="374"/>
      <c r="S388" s="263" t="str">
        <f t="shared" si="85"/>
        <v/>
      </c>
      <c r="T388" s="263">
        <f>IF(L388='[3]11 FORMULAS'!$Q$5,T387-(T387*S388),T387)</f>
        <v>0.28000000000000003</v>
      </c>
      <c r="U388" s="485">
        <f>IF(L388='[3]11 FORMULAS'!$Q$6,U387-(U387*S388),U387)</f>
        <v>0.6</v>
      </c>
      <c r="V388" s="681"/>
      <c r="W388" s="684"/>
    </row>
    <row r="389" spans="1:23" x14ac:dyDescent="0.25">
      <c r="A389" s="672"/>
      <c r="B389" s="672"/>
      <c r="C389" s="675"/>
      <c r="D389" s="678"/>
      <c r="E389" s="471">
        <v>5</v>
      </c>
      <c r="F389" s="484"/>
      <c r="G389" s="368"/>
      <c r="H389" s="368"/>
      <c r="I389" s="262" t="str">
        <f t="shared" si="86"/>
        <v xml:space="preserve">  </v>
      </c>
      <c r="J389" s="371"/>
      <c r="K389" s="263" t="str">
        <f>+IF(J389='[3]11 FORMULAS'!$E$4,'[3]11 FORMULAS'!$F$4,IF(J389='[3]11 FORMULAS'!$E$5,'[3]11 FORMULAS'!$F$5,IF(J389='[3]11 FORMULAS'!$E$6,'[3]11 FORMULAS'!$F$6,"")))</f>
        <v/>
      </c>
      <c r="L389" s="263" t="str">
        <f>+IF(OR(J389='[3]11 FORMULAS'!$P$4,J389='[3]11 FORMULAS'!$P$5),'[3]11 FORMULAS'!$Q$5,IF(J389='[3]11 FORMULAS'!$P$6,'[3]11 FORMULAS'!$Q$6,""))</f>
        <v/>
      </c>
      <c r="M389" s="371"/>
      <c r="N389" s="263" t="str">
        <f t="shared" si="91"/>
        <v/>
      </c>
      <c r="O389" s="374"/>
      <c r="P389" s="374"/>
      <c r="Q389" s="374"/>
      <c r="R389" s="374"/>
      <c r="S389" s="263" t="str">
        <f t="shared" si="85"/>
        <v/>
      </c>
      <c r="T389" s="263">
        <f>IF(L389='[3]11 FORMULAS'!$Q$5,T388-(T388*S389),T388)</f>
        <v>0.28000000000000003</v>
      </c>
      <c r="U389" s="485">
        <f>IF(L389='[3]11 FORMULAS'!$Q$6,U388-(U388*S389),U388)</f>
        <v>0.6</v>
      </c>
      <c r="V389" s="681"/>
      <c r="W389" s="684"/>
    </row>
    <row r="390" spans="1:23" ht="15" thickBot="1" x14ac:dyDescent="0.3">
      <c r="A390" s="673"/>
      <c r="B390" s="673"/>
      <c r="C390" s="676"/>
      <c r="D390" s="679"/>
      <c r="E390" s="264">
        <v>6</v>
      </c>
      <c r="F390" s="486"/>
      <c r="G390" s="369"/>
      <c r="H390" s="369"/>
      <c r="I390" s="265" t="str">
        <f t="shared" si="86"/>
        <v xml:space="preserve">  </v>
      </c>
      <c r="J390" s="372"/>
      <c r="K390" s="266" t="str">
        <f>+IF(J390='[3]11 FORMULAS'!$E$4,'[3]11 FORMULAS'!$F$4,IF(J390='[3]11 FORMULAS'!$E$5,'[3]11 FORMULAS'!$F$5,IF(J390='[3]11 FORMULAS'!$E$6,'[3]11 FORMULAS'!$F$6,"")))</f>
        <v/>
      </c>
      <c r="L390" s="266" t="str">
        <f>+IF(OR(J390='[3]11 FORMULAS'!$P$4,J390='[3]11 FORMULAS'!$P$5),'[3]11 FORMULAS'!$Q$5,IF(J390='[3]11 FORMULAS'!$P$6,'[3]11 FORMULAS'!$Q$6,""))</f>
        <v/>
      </c>
      <c r="M390" s="372"/>
      <c r="N390" s="266" t="str">
        <f t="shared" si="91"/>
        <v/>
      </c>
      <c r="O390" s="375"/>
      <c r="P390" s="375"/>
      <c r="Q390" s="375"/>
      <c r="R390" s="375"/>
      <c r="S390" s="266" t="str">
        <f t="shared" si="85"/>
        <v/>
      </c>
      <c r="T390" s="266">
        <f>IF(L390='[3]11 FORMULAS'!$Q$5,T389-(T389*S390),T389)</f>
        <v>0.28000000000000003</v>
      </c>
      <c r="U390" s="487">
        <f>IF(L390='[3]11 FORMULAS'!$Q$6,U389-(U389*S390),U389)</f>
        <v>0.6</v>
      </c>
      <c r="V390" s="682"/>
      <c r="W390" s="685"/>
    </row>
    <row r="391" spans="1:23" ht="142.5" x14ac:dyDescent="0.25">
      <c r="A391" s="671" t="str">
        <f>'4 MAPA CALOR INHERENTE'!A71</f>
        <v>R2GTS</v>
      </c>
      <c r="B391" s="671" t="str">
        <f>'4 MAPA CALOR INHERENTE'!B71</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391" s="674" cm="1">
        <f t="array" ref="C391">IF(MOD(ROW()-7,6)=0, INDEX('3 PROBABIL E IMPACTO INHERENTE'!$E$7:$E$74, (ROW()-7)/6 + 1), "")</f>
        <v>0.2</v>
      </c>
      <c r="D391" s="677" cm="1">
        <f t="array" ref="D391">IF(MOD(ROW()-7,6)=0, INDEX('3 PROBABIL E IMPACTO INHERENTE'!$M$7:$M$74, (ROW()-7)/6 + 1), "")</f>
        <v>0.6</v>
      </c>
      <c r="E391" s="255">
        <v>1</v>
      </c>
      <c r="F391" s="482" t="s">
        <v>828</v>
      </c>
      <c r="G391" s="367" t="s">
        <v>614</v>
      </c>
      <c r="H391" s="367" t="s">
        <v>831</v>
      </c>
      <c r="I391" s="256" t="str">
        <f t="shared" si="86"/>
        <v xml:space="preserve">Profesional de apoyo (Contratista)  verifica  mínimo mensualmente a través de reuniones de seguimiento con los operadores tecnológicos el funcionamiento y o fallas que pueda presentar la infraestructura durante el lapso comprendido; así mismo, se revisan los informes técnicos que genera la trazabilidad a las posibles fallas presentadas, en caso de no realizar la revisión otro contratista suplente del C4 será el encargado, como soporte se suministra  informes de seguimiento técnico, actas o correos. </v>
      </c>
      <c r="J391" s="370" t="s">
        <v>69</v>
      </c>
      <c r="K391" s="257">
        <f>+IF(J391='[3]11 FORMULAS'!$E$4,'[3]11 FORMULAS'!$F$4,IF(J391='[3]11 FORMULAS'!$E$5,'[3]11 FORMULAS'!$F$5,IF(J391='[3]11 FORMULAS'!$E$6,'[3]11 FORMULAS'!$F$6,"")))</f>
        <v>0.15</v>
      </c>
      <c r="L391" s="257" t="str">
        <f>+IF(OR(J391='[3]11 FORMULAS'!$P$4,J391='[3]11 FORMULAS'!$P$5),'[3]11 FORMULAS'!$Q$5,IF(J391='[3]11 FORMULAS'!$P$6,'[3]11 FORMULAS'!$Q$6,""))</f>
        <v>Probabilidad</v>
      </c>
      <c r="M391" s="370" t="s">
        <v>54</v>
      </c>
      <c r="N391" s="257">
        <f t="shared" si="91"/>
        <v>0.15</v>
      </c>
      <c r="O391" s="373" t="s">
        <v>391</v>
      </c>
      <c r="P391" s="373" t="s">
        <v>397</v>
      </c>
      <c r="Q391" s="373" t="s">
        <v>760</v>
      </c>
      <c r="R391" s="373" t="s">
        <v>763</v>
      </c>
      <c r="S391" s="257">
        <f t="shared" si="85"/>
        <v>0.3</v>
      </c>
      <c r="T391" s="257">
        <f>IF(L391='[3]11 FORMULAS'!$Q$5,C391-(C391*S391),C391)</f>
        <v>0.14000000000000001</v>
      </c>
      <c r="U391" s="483">
        <f>IF(L391='[3]11 FORMULAS'!$Q$6,D391-(D391*S391),D391)</f>
        <v>0.6</v>
      </c>
      <c r="V391" s="680">
        <f t="shared" ref="V391" si="102">+IF(T396="","",T396)</f>
        <v>4.1160000000000002E-2</v>
      </c>
      <c r="W391" s="683">
        <f t="shared" ref="W391" si="103">+IF(U396="","",U396)</f>
        <v>0.6</v>
      </c>
    </row>
    <row r="392" spans="1:23" ht="99.75" x14ac:dyDescent="0.25">
      <c r="A392" s="672"/>
      <c r="B392" s="672"/>
      <c r="C392" s="675"/>
      <c r="D392" s="678"/>
      <c r="E392" s="261">
        <v>2</v>
      </c>
      <c r="F392" s="484" t="s">
        <v>832</v>
      </c>
      <c r="G392" s="368" t="s">
        <v>714</v>
      </c>
      <c r="H392" s="368" t="s">
        <v>833</v>
      </c>
      <c r="I392" s="262" t="str">
        <f t="shared" si="86"/>
        <v xml:space="preserve">Responsable de AINTEC  verifica  mensualmente en las reuniones con el personal del área el cumplimiento del estado actual a los requerimientos solicitados con el fin de documentar la trazabilidad de la actividad, en caso de no realizar la revisión otro contratista suplente del C4 será el encargado, como soporte se genera acta de la reunión. </v>
      </c>
      <c r="J392" s="371" t="s">
        <v>69</v>
      </c>
      <c r="K392" s="263">
        <f>+IF(J392='[3]11 FORMULAS'!$E$4,'[3]11 FORMULAS'!$F$4,IF(J392='[3]11 FORMULAS'!$E$5,'[3]11 FORMULAS'!$F$5,IF(J392='[3]11 FORMULAS'!$E$6,'[3]11 FORMULAS'!$F$6,"")))</f>
        <v>0.15</v>
      </c>
      <c r="L392" s="263" t="str">
        <f>+IF(OR(J392='[3]11 FORMULAS'!$P$4,J392='[3]11 FORMULAS'!$P$5),'[3]11 FORMULAS'!$Q$5,IF(J392='[3]11 FORMULAS'!$P$6,'[3]11 FORMULAS'!$Q$6,""))</f>
        <v>Probabilidad</v>
      </c>
      <c r="M392" s="371" t="s">
        <v>54</v>
      </c>
      <c r="N392" s="263">
        <f t="shared" si="91"/>
        <v>0.15</v>
      </c>
      <c r="O392" s="374" t="s">
        <v>391</v>
      </c>
      <c r="P392" s="374" t="s">
        <v>397</v>
      </c>
      <c r="Q392" s="374" t="s">
        <v>760</v>
      </c>
      <c r="R392" s="374" t="s">
        <v>763</v>
      </c>
      <c r="S392" s="263">
        <f t="shared" si="85"/>
        <v>0.3</v>
      </c>
      <c r="T392" s="263">
        <f>IF(L392='[3]11 FORMULAS'!$Q$5,T391-(T391*S392),T391)</f>
        <v>9.8000000000000004E-2</v>
      </c>
      <c r="U392" s="485">
        <f>IF(L392='[3]11 FORMULAS'!$Q$6,U391-(U391*S392),U391)</f>
        <v>0.6</v>
      </c>
      <c r="V392" s="681"/>
      <c r="W392" s="684"/>
    </row>
    <row r="393" spans="1:23" ht="156.75" x14ac:dyDescent="0.25">
      <c r="A393" s="672"/>
      <c r="B393" s="672"/>
      <c r="C393" s="675"/>
      <c r="D393" s="678"/>
      <c r="E393" s="261">
        <v>3</v>
      </c>
      <c r="F393" s="484" t="s">
        <v>834</v>
      </c>
      <c r="G393" s="368" t="s">
        <v>835</v>
      </c>
      <c r="H393" s="368" t="s">
        <v>836</v>
      </c>
      <c r="I393" s="262" t="str">
        <f t="shared" si="86"/>
        <v>Profesional de apoyo (Contratista)  realiza seguimiento  mensualmente a los contratos de compra venta y de servicios delegados por la Jefatura del C4, mediante informe mensual de seguimiento al avance de los contratos, detallando los avances y comportamiento de las obligaciones generales y especificas de cada contrato, (estos informes deben tener archivo en SECOP), en caso de no realizar el seguimiento otro contratista suplente del C4 será el encargado, como soporte queda el visto bueno de los apoyos a la supervisión en los informes mensuales.</v>
      </c>
      <c r="J393" s="371" t="s">
        <v>69</v>
      </c>
      <c r="K393" s="263">
        <f>+IF(J393='[3]11 FORMULAS'!$E$4,'[3]11 FORMULAS'!$F$4,IF(J393='[3]11 FORMULAS'!$E$5,'[3]11 FORMULAS'!$F$5,IF(J393='[3]11 FORMULAS'!$E$6,'[3]11 FORMULAS'!$F$6,"")))</f>
        <v>0.15</v>
      </c>
      <c r="L393" s="263" t="str">
        <f>+IF(OR(J393='[3]11 FORMULAS'!$P$4,J393='[3]11 FORMULAS'!$P$5),'[3]11 FORMULAS'!$Q$5,IF(J393='[3]11 FORMULAS'!$P$6,'[3]11 FORMULAS'!$Q$6,""))</f>
        <v>Probabilidad</v>
      </c>
      <c r="M393" s="371" t="s">
        <v>54</v>
      </c>
      <c r="N393" s="263">
        <f t="shared" si="91"/>
        <v>0.15</v>
      </c>
      <c r="O393" s="374" t="s">
        <v>391</v>
      </c>
      <c r="P393" s="374" t="s">
        <v>397</v>
      </c>
      <c r="Q393" s="374" t="s">
        <v>760</v>
      </c>
      <c r="R393" s="374" t="s">
        <v>763</v>
      </c>
      <c r="S393" s="263">
        <f t="shared" si="85"/>
        <v>0.3</v>
      </c>
      <c r="T393" s="263">
        <f>IF(L393='[3]11 FORMULAS'!$Q$5,T392-(T392*S393),T392)</f>
        <v>6.8600000000000008E-2</v>
      </c>
      <c r="U393" s="485">
        <f>IF(L393='[3]11 FORMULAS'!$Q$6,U392-(U392*S393),U392)</f>
        <v>0.6</v>
      </c>
      <c r="V393" s="681"/>
      <c r="W393" s="684"/>
    </row>
    <row r="394" spans="1:23" ht="142.5" x14ac:dyDescent="0.25">
      <c r="A394" s="672"/>
      <c r="B394" s="672"/>
      <c r="C394" s="675"/>
      <c r="D394" s="678"/>
      <c r="E394" s="471">
        <v>4</v>
      </c>
      <c r="F394" s="484" t="s">
        <v>832</v>
      </c>
      <c r="G394" s="368" t="s">
        <v>837</v>
      </c>
      <c r="H394" s="368" t="s">
        <v>838</v>
      </c>
      <c r="I394" s="262" t="str">
        <f t="shared" si="86"/>
        <v>Responsable de AINTEC  revisa y valida  cuando se requiera la documentación de antecedentes de la ejecución de los contratos cotejados con las actividades enmarcadas en el cumplimiento de las obligaciones generales y especificas de cada contrato, para tramite de validación por parte de la jefatura del C4 de los componentes financieros y jurídicos,  en caso de no realizar la revisión otro contratista suplente del C4 será el encargado, como soporte quedan las firmas en los documentos revisados.</v>
      </c>
      <c r="J394" s="371" t="s">
        <v>56</v>
      </c>
      <c r="K394" s="263">
        <f>+IF(J394='[3]11 FORMULAS'!$E$4,'[3]11 FORMULAS'!$F$4,IF(J394='[3]11 FORMULAS'!$E$5,'[3]11 FORMULAS'!$F$5,IF(J394='[3]11 FORMULAS'!$E$6,'[3]11 FORMULAS'!$F$6,"")))</f>
        <v>0.25</v>
      </c>
      <c r="L394" s="263" t="str">
        <f>+IF(OR(J394='[3]11 FORMULAS'!$P$4,J394='[3]11 FORMULAS'!$P$5),'[3]11 FORMULAS'!$Q$5,IF(J394='[3]11 FORMULAS'!$P$6,'[3]11 FORMULAS'!$Q$6,""))</f>
        <v>Probabilidad</v>
      </c>
      <c r="M394" s="371" t="s">
        <v>54</v>
      </c>
      <c r="N394" s="263">
        <f t="shared" si="91"/>
        <v>0.15</v>
      </c>
      <c r="O394" s="374" t="s">
        <v>391</v>
      </c>
      <c r="P394" s="374" t="s">
        <v>394</v>
      </c>
      <c r="Q394" s="374" t="s">
        <v>760</v>
      </c>
      <c r="R394" s="374" t="s">
        <v>763</v>
      </c>
      <c r="S394" s="263">
        <f t="shared" si="85"/>
        <v>0.4</v>
      </c>
      <c r="T394" s="263">
        <f>IF(L394='[3]11 FORMULAS'!$Q$5,T393-(T393*S394),T393)</f>
        <v>4.1160000000000002E-2</v>
      </c>
      <c r="U394" s="485">
        <f>IF(L394='[3]11 FORMULAS'!$Q$6,U393-(U393*S394),U393)</f>
        <v>0.6</v>
      </c>
      <c r="V394" s="681"/>
      <c r="W394" s="684"/>
    </row>
    <row r="395" spans="1:23" ht="14.25" customHeight="1" x14ac:dyDescent="0.25">
      <c r="A395" s="672"/>
      <c r="B395" s="672"/>
      <c r="C395" s="675"/>
      <c r="D395" s="678"/>
      <c r="E395" s="471">
        <v>5</v>
      </c>
      <c r="F395" s="484"/>
      <c r="G395" s="368"/>
      <c r="H395" s="368"/>
      <c r="I395" s="262" t="str">
        <f t="shared" si="86"/>
        <v xml:space="preserve">  </v>
      </c>
      <c r="J395" s="371"/>
      <c r="K395" s="263" t="str">
        <f>+IF(J395='[3]11 FORMULAS'!$E$4,'[3]11 FORMULAS'!$F$4,IF(J395='[3]11 FORMULAS'!$E$5,'[3]11 FORMULAS'!$F$5,IF(J395='[3]11 FORMULAS'!$E$6,'[3]11 FORMULAS'!$F$6,"")))</f>
        <v/>
      </c>
      <c r="L395" s="263" t="str">
        <f>+IF(OR(J395='[3]11 FORMULAS'!$P$4,J395='[3]11 FORMULAS'!$P$5),'[3]11 FORMULAS'!$Q$5,IF(J395='[3]11 FORMULAS'!$P$6,'[3]11 FORMULAS'!$Q$6,""))</f>
        <v/>
      </c>
      <c r="M395" s="371"/>
      <c r="N395" s="263" t="str">
        <f t="shared" si="91"/>
        <v/>
      </c>
      <c r="O395" s="374"/>
      <c r="P395" s="374"/>
      <c r="Q395" s="374"/>
      <c r="R395" s="374"/>
      <c r="S395" s="263" t="str">
        <f t="shared" si="85"/>
        <v/>
      </c>
      <c r="T395" s="263">
        <f>IF(L395='[3]11 FORMULAS'!$Q$5,T394-(T394*S395),T394)</f>
        <v>4.1160000000000002E-2</v>
      </c>
      <c r="U395" s="485">
        <f>IF(L395='[3]11 FORMULAS'!$Q$6,U394-(U394*S395),U394)</f>
        <v>0.6</v>
      </c>
      <c r="V395" s="681"/>
      <c r="W395" s="684"/>
    </row>
    <row r="396" spans="1:23" ht="15" thickBot="1" x14ac:dyDescent="0.3">
      <c r="A396" s="673"/>
      <c r="B396" s="673"/>
      <c r="C396" s="676"/>
      <c r="D396" s="679"/>
      <c r="E396" s="264">
        <v>6</v>
      </c>
      <c r="F396" s="486"/>
      <c r="G396" s="369"/>
      <c r="H396" s="369"/>
      <c r="I396" s="265" t="str">
        <f t="shared" si="86"/>
        <v xml:space="preserve">  </v>
      </c>
      <c r="J396" s="372"/>
      <c r="K396" s="266" t="str">
        <f>+IF(J396='[3]11 FORMULAS'!$E$4,'[3]11 FORMULAS'!$F$4,IF(J396='[3]11 FORMULAS'!$E$5,'[3]11 FORMULAS'!$F$5,IF(J396='[3]11 FORMULAS'!$E$6,'[3]11 FORMULAS'!$F$6,"")))</f>
        <v/>
      </c>
      <c r="L396" s="266" t="str">
        <f>+IF(OR(J396='[3]11 FORMULAS'!$P$4,J396='[3]11 FORMULAS'!$P$5),'[3]11 FORMULAS'!$Q$5,IF(J396='[3]11 FORMULAS'!$P$6,'[3]11 FORMULAS'!$Q$6,""))</f>
        <v/>
      </c>
      <c r="M396" s="372"/>
      <c r="N396" s="266" t="str">
        <f t="shared" si="91"/>
        <v/>
      </c>
      <c r="O396" s="375"/>
      <c r="P396" s="375"/>
      <c r="Q396" s="375"/>
      <c r="R396" s="375"/>
      <c r="S396" s="266" t="str">
        <f t="shared" si="85"/>
        <v/>
      </c>
      <c r="T396" s="266">
        <f>IF(L396='[3]11 FORMULAS'!$Q$5,T395-(T395*S396),T395)</f>
        <v>4.1160000000000002E-2</v>
      </c>
      <c r="U396" s="487">
        <f>IF(L396='[3]11 FORMULAS'!$Q$6,U395-(U395*S396),U395)</f>
        <v>0.6</v>
      </c>
      <c r="V396" s="682"/>
      <c r="W396" s="685"/>
    </row>
    <row r="397" spans="1:23" x14ac:dyDescent="0.25">
      <c r="A397" s="671" t="str">
        <f>'4 MAPA CALOR INHERENTE'!A72</f>
        <v/>
      </c>
      <c r="B397" s="671">
        <f>'4 MAPA CALOR INHERENTE'!B72</f>
        <v>0</v>
      </c>
      <c r="C397" s="674" t="str" cm="1">
        <f t="array" ref="C397">IF(MOD(ROW()-7,6)=0, INDEX('3 PROBABIL E IMPACTO INHERENTE'!$E$7:$E$74, (ROW()-7)/6 + 1), "")</f>
        <v/>
      </c>
      <c r="D397" s="677" t="str" cm="1">
        <f t="array" ref="D397">IF(MOD(ROW()-7,6)=0, INDEX('3 PROBABIL E IMPACTO INHERENTE'!$M$7:$M$74, (ROW()-7)/6 + 1), "")</f>
        <v/>
      </c>
      <c r="E397" s="255">
        <v>1</v>
      </c>
      <c r="F397" s="482"/>
      <c r="G397" s="367"/>
      <c r="H397" s="367"/>
      <c r="I397" s="256" t="str">
        <f t="shared" si="86"/>
        <v xml:space="preserve">  </v>
      </c>
      <c r="J397" s="370"/>
      <c r="K397" s="257" t="str">
        <f>+IF(J397='[3]11 FORMULAS'!$E$4,'[3]11 FORMULAS'!$F$4,IF(J397='[3]11 FORMULAS'!$E$5,'[3]11 FORMULAS'!$F$5,IF(J397='[3]11 FORMULAS'!$E$6,'[3]11 FORMULAS'!$F$6,"")))</f>
        <v/>
      </c>
      <c r="L397" s="257" t="str">
        <f>+IF(OR(J397='[3]11 FORMULAS'!$P$4,J397='[3]11 FORMULAS'!$P$5),'[3]11 FORMULAS'!$Q$5,IF(J397='[3]11 FORMULAS'!$P$6,'[3]11 FORMULAS'!$Q$6,""))</f>
        <v/>
      </c>
      <c r="M397" s="370"/>
      <c r="N397" s="257" t="str">
        <f t="shared" si="91"/>
        <v/>
      </c>
      <c r="O397" s="373"/>
      <c r="P397" s="373"/>
      <c r="Q397" s="373"/>
      <c r="R397" s="373"/>
      <c r="S397" s="257" t="str">
        <f t="shared" si="85"/>
        <v/>
      </c>
      <c r="T397" s="257" t="str">
        <f>IF(L397='[3]11 FORMULAS'!$Q$5,C397-(C397*S397),C397)</f>
        <v/>
      </c>
      <c r="U397" s="483" t="str">
        <f>IF(L397='[3]11 FORMULAS'!$Q$6,D397-(D397*S397),D397)</f>
        <v/>
      </c>
      <c r="V397" s="680" t="str">
        <f t="shared" ref="V397" si="104">+IF(T402="","",T402)</f>
        <v/>
      </c>
      <c r="W397" s="683" t="str">
        <f t="shared" ref="W397" si="105">+IF(U402="","",U402)</f>
        <v/>
      </c>
    </row>
    <row r="398" spans="1:23" x14ac:dyDescent="0.25">
      <c r="A398" s="672"/>
      <c r="B398" s="672"/>
      <c r="C398" s="675"/>
      <c r="D398" s="678"/>
      <c r="E398" s="261">
        <v>2</v>
      </c>
      <c r="F398" s="484"/>
      <c r="G398" s="368"/>
      <c r="H398" s="368"/>
      <c r="I398" s="262" t="str">
        <f t="shared" si="86"/>
        <v xml:space="preserve">  </v>
      </c>
      <c r="J398" s="371"/>
      <c r="K398" s="263" t="str">
        <f>+IF(J398='[3]11 FORMULAS'!$E$4,'[3]11 FORMULAS'!$F$4,IF(J398='[3]11 FORMULAS'!$E$5,'[3]11 FORMULAS'!$F$5,IF(J398='[3]11 FORMULAS'!$E$6,'[3]11 FORMULAS'!$F$6,"")))</f>
        <v/>
      </c>
      <c r="L398" s="263" t="str">
        <f>+IF(OR(J398='[3]11 FORMULAS'!$P$4,J398='[3]11 FORMULAS'!$P$5),'[3]11 FORMULAS'!$Q$5,IF(J398='[3]11 FORMULAS'!$P$6,'[3]11 FORMULAS'!$Q$6,""))</f>
        <v/>
      </c>
      <c r="M398" s="371"/>
      <c r="N398" s="263" t="str">
        <f t="shared" si="91"/>
        <v/>
      </c>
      <c r="O398" s="374"/>
      <c r="P398" s="374"/>
      <c r="Q398" s="374"/>
      <c r="R398" s="374"/>
      <c r="S398" s="263" t="str">
        <f t="shared" si="85"/>
        <v/>
      </c>
      <c r="T398" s="263" t="str">
        <f>IF(L398='[3]11 FORMULAS'!$Q$5,T397-(T397*S398),T397)</f>
        <v/>
      </c>
      <c r="U398" s="485" t="str">
        <f>IF(L398='[3]11 FORMULAS'!$Q$6,U397-(U397*S398),U397)</f>
        <v/>
      </c>
      <c r="V398" s="681"/>
      <c r="W398" s="684"/>
    </row>
    <row r="399" spans="1:23" x14ac:dyDescent="0.25">
      <c r="A399" s="672"/>
      <c r="B399" s="672"/>
      <c r="C399" s="675"/>
      <c r="D399" s="678"/>
      <c r="E399" s="261">
        <v>3</v>
      </c>
      <c r="F399" s="484"/>
      <c r="G399" s="368"/>
      <c r="H399" s="368"/>
      <c r="I399" s="262" t="str">
        <f t="shared" si="86"/>
        <v xml:space="preserve">  </v>
      </c>
      <c r="J399" s="371"/>
      <c r="K399" s="263" t="str">
        <f>+IF(J399='[3]11 FORMULAS'!$E$4,'[3]11 FORMULAS'!$F$4,IF(J399='[3]11 FORMULAS'!$E$5,'[3]11 FORMULAS'!$F$5,IF(J399='[3]11 FORMULAS'!$E$6,'[3]11 FORMULAS'!$F$6,"")))</f>
        <v/>
      </c>
      <c r="L399" s="263" t="str">
        <f>+IF(OR(J399='[3]11 FORMULAS'!$P$4,J399='[3]11 FORMULAS'!$P$5),'[3]11 FORMULAS'!$Q$5,IF(J399='[3]11 FORMULAS'!$P$6,'[3]11 FORMULAS'!$Q$6,""))</f>
        <v/>
      </c>
      <c r="M399" s="371"/>
      <c r="N399" s="263" t="str">
        <f t="shared" si="91"/>
        <v/>
      </c>
      <c r="O399" s="374"/>
      <c r="P399" s="374"/>
      <c r="Q399" s="374"/>
      <c r="R399" s="374"/>
      <c r="S399" s="263" t="str">
        <f t="shared" si="85"/>
        <v/>
      </c>
      <c r="T399" s="263" t="str">
        <f>IF(L399='[3]11 FORMULAS'!$Q$5,T398-(T398*S399),T398)</f>
        <v/>
      </c>
      <c r="U399" s="485" t="str">
        <f>IF(L399='[3]11 FORMULAS'!$Q$6,U398-(U398*S399),U398)</f>
        <v/>
      </c>
      <c r="V399" s="681"/>
      <c r="W399" s="684"/>
    </row>
    <row r="400" spans="1:23" x14ac:dyDescent="0.25">
      <c r="A400" s="672"/>
      <c r="B400" s="672"/>
      <c r="C400" s="675"/>
      <c r="D400" s="678"/>
      <c r="E400" s="471">
        <v>4</v>
      </c>
      <c r="F400" s="484"/>
      <c r="G400" s="368"/>
      <c r="H400" s="368"/>
      <c r="I400" s="262" t="str">
        <f t="shared" si="86"/>
        <v xml:space="preserve">  </v>
      </c>
      <c r="J400" s="371"/>
      <c r="K400" s="263" t="str">
        <f>+IF(J400='[3]11 FORMULAS'!$E$4,'[3]11 FORMULAS'!$F$4,IF(J400='[3]11 FORMULAS'!$E$5,'[3]11 FORMULAS'!$F$5,IF(J400='[3]11 FORMULAS'!$E$6,'[3]11 FORMULAS'!$F$6,"")))</f>
        <v/>
      </c>
      <c r="L400" s="263" t="str">
        <f>+IF(OR(J400='[3]11 FORMULAS'!$P$4,J400='[3]11 FORMULAS'!$P$5),'[3]11 FORMULAS'!$Q$5,IF(J400='[3]11 FORMULAS'!$P$6,'[3]11 FORMULAS'!$Q$6,""))</f>
        <v/>
      </c>
      <c r="M400" s="371"/>
      <c r="N400" s="263" t="str">
        <f t="shared" si="91"/>
        <v/>
      </c>
      <c r="O400" s="374"/>
      <c r="P400" s="374"/>
      <c r="Q400" s="374"/>
      <c r="R400" s="374"/>
      <c r="S400" s="263" t="str">
        <f t="shared" si="85"/>
        <v/>
      </c>
      <c r="T400" s="263" t="str">
        <f>IF(L400='[3]11 FORMULAS'!$Q$5,T399-(T399*S400),T399)</f>
        <v/>
      </c>
      <c r="U400" s="485" t="str">
        <f>IF(L400='[3]11 FORMULAS'!$Q$6,U399-(U399*S400),U399)</f>
        <v/>
      </c>
      <c r="V400" s="681"/>
      <c r="W400" s="684"/>
    </row>
    <row r="401" spans="1:23" x14ac:dyDescent="0.25">
      <c r="A401" s="672"/>
      <c r="B401" s="672"/>
      <c r="C401" s="675"/>
      <c r="D401" s="678"/>
      <c r="E401" s="471">
        <v>5</v>
      </c>
      <c r="F401" s="484"/>
      <c r="G401" s="368"/>
      <c r="H401" s="368"/>
      <c r="I401" s="262" t="str">
        <f t="shared" si="86"/>
        <v xml:space="preserve">  </v>
      </c>
      <c r="J401" s="371"/>
      <c r="K401" s="263" t="str">
        <f>+IF(J401='[3]11 FORMULAS'!$E$4,'[3]11 FORMULAS'!$F$4,IF(J401='[3]11 FORMULAS'!$E$5,'[3]11 FORMULAS'!$F$5,IF(J401='[3]11 FORMULAS'!$E$6,'[3]11 FORMULAS'!$F$6,"")))</f>
        <v/>
      </c>
      <c r="L401" s="263" t="str">
        <f>+IF(OR(J401='[3]11 FORMULAS'!$P$4,J401='[3]11 FORMULAS'!$P$5),'[3]11 FORMULAS'!$Q$5,IF(J401='[3]11 FORMULAS'!$P$6,'[3]11 FORMULAS'!$Q$6,""))</f>
        <v/>
      </c>
      <c r="M401" s="371"/>
      <c r="N401" s="263" t="str">
        <f t="shared" si="91"/>
        <v/>
      </c>
      <c r="O401" s="374"/>
      <c r="P401" s="374"/>
      <c r="Q401" s="374"/>
      <c r="R401" s="374"/>
      <c r="S401" s="263" t="str">
        <f t="shared" si="85"/>
        <v/>
      </c>
      <c r="T401" s="263" t="str">
        <f>IF(L401='[3]11 FORMULAS'!$Q$5,T400-(T400*S401),T400)</f>
        <v/>
      </c>
      <c r="U401" s="485" t="str">
        <f>IF(L401='[3]11 FORMULAS'!$Q$6,U400-(U400*S401),U400)</f>
        <v/>
      </c>
      <c r="V401" s="681"/>
      <c r="W401" s="684"/>
    </row>
    <row r="402" spans="1:23" ht="15" thickBot="1" x14ac:dyDescent="0.3">
      <c r="A402" s="673"/>
      <c r="B402" s="673"/>
      <c r="C402" s="676"/>
      <c r="D402" s="679"/>
      <c r="E402" s="264">
        <v>6</v>
      </c>
      <c r="F402" s="486"/>
      <c r="G402" s="369"/>
      <c r="H402" s="369"/>
      <c r="I402" s="265" t="str">
        <f t="shared" si="86"/>
        <v xml:space="preserve">  </v>
      </c>
      <c r="J402" s="372"/>
      <c r="K402" s="266" t="str">
        <f>+IF(J402='[3]11 FORMULAS'!$E$4,'[3]11 FORMULAS'!$F$4,IF(J402='[3]11 FORMULAS'!$E$5,'[3]11 FORMULAS'!$F$5,IF(J402='[3]11 FORMULAS'!$E$6,'[3]11 FORMULAS'!$F$6,"")))</f>
        <v/>
      </c>
      <c r="L402" s="266" t="str">
        <f>+IF(OR(J402='[3]11 FORMULAS'!$P$4,J402='[3]11 FORMULAS'!$P$5),'[3]11 FORMULAS'!$Q$5,IF(J402='[3]11 FORMULAS'!$P$6,'[3]11 FORMULAS'!$Q$6,""))</f>
        <v/>
      </c>
      <c r="M402" s="372"/>
      <c r="N402" s="266" t="str">
        <f t="shared" si="91"/>
        <v/>
      </c>
      <c r="O402" s="375"/>
      <c r="P402" s="375"/>
      <c r="Q402" s="375"/>
      <c r="R402" s="375"/>
      <c r="S402" s="266" t="str">
        <f t="shared" si="85"/>
        <v/>
      </c>
      <c r="T402" s="266" t="str">
        <f>IF(L402='[3]11 FORMULAS'!$Q$5,T401-(T401*S402),T401)</f>
        <v/>
      </c>
      <c r="U402" s="487" t="str">
        <f>IF(L402='[3]11 FORMULAS'!$Q$6,U401-(U401*S402),U401)</f>
        <v/>
      </c>
      <c r="V402" s="682"/>
      <c r="W402" s="685"/>
    </row>
    <row r="403" spans="1:23" ht="14.25" customHeight="1" x14ac:dyDescent="0.25">
      <c r="A403" s="671" t="str">
        <f>'4 MAPA CALOR INHERENTE'!A73</f>
        <v/>
      </c>
      <c r="B403" s="671">
        <f>'4 MAPA CALOR INHERENTE'!B73</f>
        <v>0</v>
      </c>
      <c r="C403" s="674" t="str" cm="1">
        <f t="array" ref="C403">IF(MOD(ROW()-7,6)=0, INDEX('3 PROBABIL E IMPACTO INHERENTE'!$E$7:$E$74, (ROW()-7)/6 + 1), "")</f>
        <v/>
      </c>
      <c r="D403" s="677" t="str" cm="1">
        <f t="array" ref="D403">IF(MOD(ROW()-7,6)=0, INDEX('3 PROBABIL E IMPACTO INHERENTE'!$M$7:$M$74, (ROW()-7)/6 + 1), "")</f>
        <v/>
      </c>
      <c r="E403" s="255">
        <v>1</v>
      </c>
      <c r="F403" s="482"/>
      <c r="G403" s="367"/>
      <c r="H403" s="367"/>
      <c r="I403" s="256" t="str">
        <f t="shared" si="86"/>
        <v xml:space="preserve">  </v>
      </c>
      <c r="J403" s="370"/>
      <c r="K403" s="257" t="str">
        <f>+IF(J403='[3]11 FORMULAS'!$E$4,'[3]11 FORMULAS'!$F$4,IF(J403='[3]11 FORMULAS'!$E$5,'[3]11 FORMULAS'!$F$5,IF(J403='[3]11 FORMULAS'!$E$6,'[3]11 FORMULAS'!$F$6,"")))</f>
        <v/>
      </c>
      <c r="L403" s="257" t="str">
        <f>+IF(OR(J403='[3]11 FORMULAS'!$P$4,J403='[3]11 FORMULAS'!$P$5),'[3]11 FORMULAS'!$Q$5,IF(J403='[3]11 FORMULAS'!$P$6,'[3]11 FORMULAS'!$Q$6,""))</f>
        <v/>
      </c>
      <c r="M403" s="370"/>
      <c r="N403" s="257" t="str">
        <f t="shared" si="91"/>
        <v/>
      </c>
      <c r="O403" s="373"/>
      <c r="P403" s="373"/>
      <c r="Q403" s="373"/>
      <c r="R403" s="373"/>
      <c r="S403" s="257" t="str">
        <f t="shared" si="85"/>
        <v/>
      </c>
      <c r="T403" s="257" t="str">
        <f>IF(L403='[3]11 FORMULAS'!$Q$5,C403-(C403*S403),C403)</f>
        <v/>
      </c>
      <c r="U403" s="483" t="str">
        <f>IF(L403='[3]11 FORMULAS'!$Q$6,D403-(D403*S403),D403)</f>
        <v/>
      </c>
      <c r="V403" s="680" t="str">
        <f t="shared" ref="V403" si="106">+IF(T408="","",T408)</f>
        <v/>
      </c>
      <c r="W403" s="683" t="str">
        <f t="shared" ref="W403" si="107">+IF(U408="","",U408)</f>
        <v/>
      </c>
    </row>
    <row r="404" spans="1:23" x14ac:dyDescent="0.25">
      <c r="A404" s="672"/>
      <c r="B404" s="672"/>
      <c r="C404" s="675"/>
      <c r="D404" s="678"/>
      <c r="E404" s="261">
        <v>2</v>
      </c>
      <c r="F404" s="484"/>
      <c r="G404" s="368"/>
      <c r="H404" s="368"/>
      <c r="I404" s="262" t="str">
        <f t="shared" si="86"/>
        <v xml:space="preserve">  </v>
      </c>
      <c r="J404" s="371"/>
      <c r="K404" s="263" t="str">
        <f>+IF(J404='[3]11 FORMULAS'!$E$4,'[3]11 FORMULAS'!$F$4,IF(J404='[3]11 FORMULAS'!$E$5,'[3]11 FORMULAS'!$F$5,IF(J404='[3]11 FORMULAS'!$E$6,'[3]11 FORMULAS'!$F$6,"")))</f>
        <v/>
      </c>
      <c r="L404" s="263" t="str">
        <f>+IF(OR(J404='[3]11 FORMULAS'!$P$4,J404='[3]11 FORMULAS'!$P$5),'[3]11 FORMULAS'!$Q$5,IF(J404='[3]11 FORMULAS'!$P$6,'[3]11 FORMULAS'!$Q$6,""))</f>
        <v/>
      </c>
      <c r="M404" s="371"/>
      <c r="N404" s="263" t="str">
        <f t="shared" si="91"/>
        <v/>
      </c>
      <c r="O404" s="374"/>
      <c r="P404" s="374"/>
      <c r="Q404" s="374"/>
      <c r="R404" s="374"/>
      <c r="S404" s="263" t="str">
        <f t="shared" si="85"/>
        <v/>
      </c>
      <c r="T404" s="263" t="str">
        <f>IF(L404='[3]11 FORMULAS'!$Q$5,T403-(T403*S404),T403)</f>
        <v/>
      </c>
      <c r="U404" s="485" t="str">
        <f>IF(L404='[3]11 FORMULAS'!$Q$6,U403-(U403*S404),U403)</f>
        <v/>
      </c>
      <c r="V404" s="681"/>
      <c r="W404" s="684"/>
    </row>
    <row r="405" spans="1:23" x14ac:dyDescent="0.25">
      <c r="A405" s="672"/>
      <c r="B405" s="672"/>
      <c r="C405" s="675"/>
      <c r="D405" s="678"/>
      <c r="E405" s="261">
        <v>3</v>
      </c>
      <c r="F405" s="484"/>
      <c r="G405" s="368"/>
      <c r="H405" s="368"/>
      <c r="I405" s="262" t="str">
        <f t="shared" si="86"/>
        <v xml:space="preserve">  </v>
      </c>
      <c r="J405" s="371"/>
      <c r="K405" s="263" t="str">
        <f>+IF(J405='[3]11 FORMULAS'!$E$4,'[3]11 FORMULAS'!$F$4,IF(J405='[3]11 FORMULAS'!$E$5,'[3]11 FORMULAS'!$F$5,IF(J405='[3]11 FORMULAS'!$E$6,'[3]11 FORMULAS'!$F$6,"")))</f>
        <v/>
      </c>
      <c r="L405" s="263" t="str">
        <f>+IF(OR(J405='[3]11 FORMULAS'!$P$4,J405='[3]11 FORMULAS'!$P$5),'[3]11 FORMULAS'!$Q$5,IF(J405='[3]11 FORMULAS'!$P$6,'[3]11 FORMULAS'!$Q$6,""))</f>
        <v/>
      </c>
      <c r="M405" s="371"/>
      <c r="N405" s="263" t="str">
        <f t="shared" si="91"/>
        <v/>
      </c>
      <c r="O405" s="374"/>
      <c r="P405" s="374"/>
      <c r="Q405" s="374"/>
      <c r="R405" s="374"/>
      <c r="S405" s="263" t="str">
        <f t="shared" si="85"/>
        <v/>
      </c>
      <c r="T405" s="263" t="str">
        <f>IF(L405='[3]11 FORMULAS'!$Q$5,T404-(T404*S405),T404)</f>
        <v/>
      </c>
      <c r="U405" s="485" t="str">
        <f>IF(L405='[3]11 FORMULAS'!$Q$6,U404-(U404*S405),U404)</f>
        <v/>
      </c>
      <c r="V405" s="681"/>
      <c r="W405" s="684"/>
    </row>
    <row r="406" spans="1:23" x14ac:dyDescent="0.25">
      <c r="A406" s="672"/>
      <c r="B406" s="672"/>
      <c r="C406" s="675"/>
      <c r="D406" s="678"/>
      <c r="E406" s="471">
        <v>4</v>
      </c>
      <c r="F406" s="484"/>
      <c r="G406" s="368"/>
      <c r="H406" s="368"/>
      <c r="I406" s="262" t="str">
        <f t="shared" si="86"/>
        <v xml:space="preserve">  </v>
      </c>
      <c r="J406" s="371"/>
      <c r="K406" s="263" t="str">
        <f>+IF(J406='[3]11 FORMULAS'!$E$4,'[3]11 FORMULAS'!$F$4,IF(J406='[3]11 FORMULAS'!$E$5,'[3]11 FORMULAS'!$F$5,IF(J406='[3]11 FORMULAS'!$E$6,'[3]11 FORMULAS'!$F$6,"")))</f>
        <v/>
      </c>
      <c r="L406" s="263" t="str">
        <f>+IF(OR(J406='[3]11 FORMULAS'!$P$4,J406='[3]11 FORMULAS'!$P$5),'[3]11 FORMULAS'!$Q$5,IF(J406='[3]11 FORMULAS'!$P$6,'[3]11 FORMULAS'!$Q$6,""))</f>
        <v/>
      </c>
      <c r="M406" s="371"/>
      <c r="N406" s="263" t="str">
        <f t="shared" si="91"/>
        <v/>
      </c>
      <c r="O406" s="374"/>
      <c r="P406" s="374"/>
      <c r="Q406" s="374"/>
      <c r="R406" s="374"/>
      <c r="S406" s="263" t="str">
        <f t="shared" si="85"/>
        <v/>
      </c>
      <c r="T406" s="263" t="str">
        <f>IF(L406='[3]11 FORMULAS'!$Q$5,T405-(T405*S406),T405)</f>
        <v/>
      </c>
      <c r="U406" s="485" t="str">
        <f>IF(L406='[3]11 FORMULAS'!$Q$6,U405-(U405*S406),U405)</f>
        <v/>
      </c>
      <c r="V406" s="681"/>
      <c r="W406" s="684"/>
    </row>
    <row r="407" spans="1:23" x14ac:dyDescent="0.25">
      <c r="A407" s="672"/>
      <c r="B407" s="672"/>
      <c r="C407" s="675"/>
      <c r="D407" s="678"/>
      <c r="E407" s="471">
        <v>5</v>
      </c>
      <c r="F407" s="484"/>
      <c r="G407" s="368"/>
      <c r="H407" s="368"/>
      <c r="I407" s="262" t="str">
        <f t="shared" si="86"/>
        <v xml:space="preserve">  </v>
      </c>
      <c r="J407" s="371"/>
      <c r="K407" s="263" t="str">
        <f>+IF(J407='[3]11 FORMULAS'!$E$4,'[3]11 FORMULAS'!$F$4,IF(J407='[3]11 FORMULAS'!$E$5,'[3]11 FORMULAS'!$F$5,IF(J407='[3]11 FORMULAS'!$E$6,'[3]11 FORMULAS'!$F$6,"")))</f>
        <v/>
      </c>
      <c r="L407" s="263" t="str">
        <f>+IF(OR(J407='[3]11 FORMULAS'!$P$4,J407='[3]11 FORMULAS'!$P$5),'[3]11 FORMULAS'!$Q$5,IF(J407='[3]11 FORMULAS'!$P$6,'[3]11 FORMULAS'!$Q$6,""))</f>
        <v/>
      </c>
      <c r="M407" s="371"/>
      <c r="N407" s="263" t="str">
        <f t="shared" si="91"/>
        <v/>
      </c>
      <c r="O407" s="374"/>
      <c r="P407" s="374"/>
      <c r="Q407" s="374"/>
      <c r="R407" s="374"/>
      <c r="S407" s="263" t="str">
        <f t="shared" si="85"/>
        <v/>
      </c>
      <c r="T407" s="263" t="str">
        <f>IF(L407='[3]11 FORMULAS'!$Q$5,T406-(T406*S407),T406)</f>
        <v/>
      </c>
      <c r="U407" s="485" t="str">
        <f>IF(L407='[3]11 FORMULAS'!$Q$6,U406-(U406*S407),U406)</f>
        <v/>
      </c>
      <c r="V407" s="681"/>
      <c r="W407" s="684"/>
    </row>
    <row r="408" spans="1:23" ht="15" thickBot="1" x14ac:dyDescent="0.3">
      <c r="A408" s="673"/>
      <c r="B408" s="673"/>
      <c r="C408" s="676"/>
      <c r="D408" s="679"/>
      <c r="E408" s="264">
        <v>6</v>
      </c>
      <c r="F408" s="486"/>
      <c r="G408" s="369"/>
      <c r="H408" s="369"/>
      <c r="I408" s="265" t="str">
        <f t="shared" si="86"/>
        <v xml:space="preserve">  </v>
      </c>
      <c r="J408" s="372"/>
      <c r="K408" s="266" t="str">
        <f>+IF(J408='[3]11 FORMULAS'!$E$4,'[3]11 FORMULAS'!$F$4,IF(J408='[3]11 FORMULAS'!$E$5,'[3]11 FORMULAS'!$F$5,IF(J408='[3]11 FORMULAS'!$E$6,'[3]11 FORMULAS'!$F$6,"")))</f>
        <v/>
      </c>
      <c r="L408" s="266" t="str">
        <f>+IF(OR(J408='[3]11 FORMULAS'!$P$4,J408='[3]11 FORMULAS'!$P$5),'[3]11 FORMULAS'!$Q$5,IF(J408='[3]11 FORMULAS'!$P$6,'[3]11 FORMULAS'!$Q$6,""))</f>
        <v/>
      </c>
      <c r="M408" s="372"/>
      <c r="N408" s="266" t="str">
        <f t="shared" si="91"/>
        <v/>
      </c>
      <c r="O408" s="375"/>
      <c r="P408" s="375"/>
      <c r="Q408" s="375"/>
      <c r="R408" s="375"/>
      <c r="S408" s="266" t="str">
        <f t="shared" si="85"/>
        <v/>
      </c>
      <c r="T408" s="266" t="str">
        <f>IF(L408='[3]11 FORMULAS'!$Q$5,T407-(T407*S408),T407)</f>
        <v/>
      </c>
      <c r="U408" s="487" t="str">
        <f>IF(L408='[3]11 FORMULAS'!$Q$6,U407-(U407*S408),U407)</f>
        <v/>
      </c>
      <c r="V408" s="682"/>
      <c r="W408" s="685"/>
    </row>
    <row r="409" spans="1:23" x14ac:dyDescent="0.25">
      <c r="A409" s="671" t="str">
        <f>'4 MAPA CALOR INHERENTE'!A74</f>
        <v/>
      </c>
      <c r="B409" s="671">
        <f>'4 MAPA CALOR INHERENTE'!B74</f>
        <v>0</v>
      </c>
      <c r="C409" s="674" t="str" cm="1">
        <f t="array" ref="C409">IF(MOD(ROW()-7,6)=0, INDEX('3 PROBABIL E IMPACTO INHERENTE'!$E$7:$E$74, (ROW()-7)/6 + 1), "")</f>
        <v/>
      </c>
      <c r="D409" s="677" t="str" cm="1">
        <f t="array" ref="D409">IF(MOD(ROW()-7,6)=0, INDEX('3 PROBABIL E IMPACTO INHERENTE'!$M$7:$M$74, (ROW()-7)/6 + 1), "")</f>
        <v/>
      </c>
      <c r="E409" s="255">
        <v>1</v>
      </c>
      <c r="F409" s="482"/>
      <c r="G409" s="367"/>
      <c r="H409" s="367"/>
      <c r="I409" s="256" t="str">
        <f t="shared" si="86"/>
        <v xml:space="preserve">  </v>
      </c>
      <c r="J409" s="370"/>
      <c r="K409" s="257" t="str">
        <f>+IF(J409='[3]11 FORMULAS'!$E$4,'[3]11 FORMULAS'!$F$4,IF(J409='[3]11 FORMULAS'!$E$5,'[3]11 FORMULAS'!$F$5,IF(J409='[3]11 FORMULAS'!$E$6,'[3]11 FORMULAS'!$F$6,"")))</f>
        <v/>
      </c>
      <c r="L409" s="257" t="str">
        <f>+IF(OR(J409='[3]11 FORMULAS'!$P$4,J409='[3]11 FORMULAS'!$P$5),'[3]11 FORMULAS'!$Q$5,IF(J409='[3]11 FORMULAS'!$P$6,'[3]11 FORMULAS'!$Q$6,""))</f>
        <v/>
      </c>
      <c r="M409" s="370"/>
      <c r="N409" s="257" t="str">
        <f t="shared" si="91"/>
        <v/>
      </c>
      <c r="O409" s="373"/>
      <c r="P409" s="373"/>
      <c r="Q409" s="373"/>
      <c r="R409" s="373"/>
      <c r="S409" s="257" t="str">
        <f t="shared" ref="S409:S414" si="108">+IFERROR(K409+N409,"")</f>
        <v/>
      </c>
      <c r="T409" s="257" t="str">
        <f>IF(L409='[3]11 FORMULAS'!$Q$5,C409-(C409*S409),C409)</f>
        <v/>
      </c>
      <c r="U409" s="483" t="str">
        <f>IF(L409='[3]11 FORMULAS'!$Q$6,D409-(D409*S409),D409)</f>
        <v/>
      </c>
      <c r="V409" s="680" t="str">
        <f t="shared" ref="V409" si="109">+IF(T414="","",T414)</f>
        <v/>
      </c>
      <c r="W409" s="683" t="str">
        <f t="shared" ref="W409" si="110">+IF(U414="","",U414)</f>
        <v/>
      </c>
    </row>
    <row r="410" spans="1:23" x14ac:dyDescent="0.25">
      <c r="A410" s="672"/>
      <c r="B410" s="672"/>
      <c r="C410" s="675"/>
      <c r="D410" s="678"/>
      <c r="E410" s="261">
        <v>2</v>
      </c>
      <c r="F410" s="484"/>
      <c r="G410" s="368"/>
      <c r="H410" s="368"/>
      <c r="I410" s="262" t="str">
        <f t="shared" si="86"/>
        <v xml:space="preserve">  </v>
      </c>
      <c r="J410" s="371"/>
      <c r="K410" s="263" t="str">
        <f>+IF(J410='[3]11 FORMULAS'!$E$4,'[3]11 FORMULAS'!$F$4,IF(J410='[3]11 FORMULAS'!$E$5,'[3]11 FORMULAS'!$F$5,IF(J410='[3]11 FORMULAS'!$E$6,'[3]11 FORMULAS'!$F$6,"")))</f>
        <v/>
      </c>
      <c r="L410" s="263" t="str">
        <f>+IF(OR(J410='[3]11 FORMULAS'!$P$4,J410='[3]11 FORMULAS'!$P$5),'[3]11 FORMULAS'!$Q$5,IF(J410='[3]11 FORMULAS'!$P$6,'[3]11 FORMULAS'!$Q$6,""))</f>
        <v/>
      </c>
      <c r="M410" s="371"/>
      <c r="N410" s="263" t="str">
        <f t="shared" si="91"/>
        <v/>
      </c>
      <c r="O410" s="374"/>
      <c r="P410" s="374"/>
      <c r="Q410" s="374"/>
      <c r="R410" s="374"/>
      <c r="S410" s="263" t="str">
        <f t="shared" si="108"/>
        <v/>
      </c>
      <c r="T410" s="263" t="str">
        <f>IF(L410='[3]11 FORMULAS'!$Q$5,T409-(T409*S410),T409)</f>
        <v/>
      </c>
      <c r="U410" s="485" t="str">
        <f>IF(L410='[3]11 FORMULAS'!$Q$6,U409-(U409*S410),U409)</f>
        <v/>
      </c>
      <c r="V410" s="681"/>
      <c r="W410" s="684"/>
    </row>
    <row r="411" spans="1:23" x14ac:dyDescent="0.25">
      <c r="A411" s="672"/>
      <c r="B411" s="672"/>
      <c r="C411" s="675"/>
      <c r="D411" s="678"/>
      <c r="E411" s="261">
        <v>3</v>
      </c>
      <c r="F411" s="484"/>
      <c r="G411" s="368"/>
      <c r="H411" s="368"/>
      <c r="I411" s="262" t="str">
        <f t="shared" si="86"/>
        <v xml:space="preserve">  </v>
      </c>
      <c r="J411" s="371"/>
      <c r="K411" s="263" t="str">
        <f>+IF(J411='[3]11 FORMULAS'!$E$4,'[3]11 FORMULAS'!$F$4,IF(J411='[3]11 FORMULAS'!$E$5,'[3]11 FORMULAS'!$F$5,IF(J411='[3]11 FORMULAS'!$E$6,'[3]11 FORMULAS'!$F$6,"")))</f>
        <v/>
      </c>
      <c r="L411" s="263" t="str">
        <f>+IF(OR(J411='[3]11 FORMULAS'!$P$4,J411='[3]11 FORMULAS'!$P$5),'[3]11 FORMULAS'!$Q$5,IF(J411='[3]11 FORMULAS'!$P$6,'[3]11 FORMULAS'!$Q$6,""))</f>
        <v/>
      </c>
      <c r="M411" s="371"/>
      <c r="N411" s="263" t="str">
        <f t="shared" si="91"/>
        <v/>
      </c>
      <c r="O411" s="374"/>
      <c r="P411" s="374"/>
      <c r="Q411" s="374"/>
      <c r="R411" s="374"/>
      <c r="S411" s="263" t="str">
        <f t="shared" si="108"/>
        <v/>
      </c>
      <c r="T411" s="263" t="str">
        <f>IF(L411='[3]11 FORMULAS'!$Q$5,T410-(T410*S411),T410)</f>
        <v/>
      </c>
      <c r="U411" s="485" t="str">
        <f>IF(L411='[3]11 FORMULAS'!$Q$6,U410-(U410*S411),U410)</f>
        <v/>
      </c>
      <c r="V411" s="681"/>
      <c r="W411" s="684"/>
    </row>
    <row r="412" spans="1:23" x14ac:dyDescent="0.25">
      <c r="A412" s="672"/>
      <c r="B412" s="672"/>
      <c r="C412" s="675"/>
      <c r="D412" s="678"/>
      <c r="E412" s="471">
        <v>4</v>
      </c>
      <c r="F412" s="484"/>
      <c r="G412" s="368"/>
      <c r="H412" s="368"/>
      <c r="I412" s="262" t="str">
        <f t="shared" ref="I412:I414" si="111">+CONCATENATE(F412," ",G412," ",H412)</f>
        <v xml:space="preserve">  </v>
      </c>
      <c r="J412" s="371"/>
      <c r="K412" s="263" t="str">
        <f>+IF(J412='[3]11 FORMULAS'!$E$4,'[3]11 FORMULAS'!$F$4,IF(J412='[3]11 FORMULAS'!$E$5,'[3]11 FORMULAS'!$F$5,IF(J412='[3]11 FORMULAS'!$E$6,'[3]11 FORMULAS'!$F$6,"")))</f>
        <v/>
      </c>
      <c r="L412" s="263" t="str">
        <f>+IF(OR(J412='[3]11 FORMULAS'!$P$4,J412='[3]11 FORMULAS'!$P$5),'[3]11 FORMULAS'!$Q$5,IF(J412='[3]11 FORMULAS'!$P$6,'[3]11 FORMULAS'!$Q$6,""))</f>
        <v/>
      </c>
      <c r="M412" s="371"/>
      <c r="N412" s="263" t="str">
        <f t="shared" si="91"/>
        <v/>
      </c>
      <c r="O412" s="374"/>
      <c r="P412" s="374"/>
      <c r="Q412" s="374"/>
      <c r="R412" s="374"/>
      <c r="S412" s="263" t="str">
        <f t="shared" si="108"/>
        <v/>
      </c>
      <c r="T412" s="263" t="str">
        <f>IF(L412='[3]11 FORMULAS'!$Q$5,T411-(T411*S412),T411)</f>
        <v/>
      </c>
      <c r="U412" s="485" t="str">
        <f>IF(L412='[3]11 FORMULAS'!$Q$6,U411-(U411*S412),U411)</f>
        <v/>
      </c>
      <c r="V412" s="681"/>
      <c r="W412" s="684"/>
    </row>
    <row r="413" spans="1:23" ht="14.25" customHeight="1" x14ac:dyDescent="0.25">
      <c r="A413" s="672"/>
      <c r="B413" s="672"/>
      <c r="C413" s="675"/>
      <c r="D413" s="678"/>
      <c r="E413" s="471">
        <v>5</v>
      </c>
      <c r="F413" s="484"/>
      <c r="G413" s="368"/>
      <c r="H413" s="368"/>
      <c r="I413" s="262" t="str">
        <f t="shared" si="111"/>
        <v xml:space="preserve">  </v>
      </c>
      <c r="J413" s="371"/>
      <c r="K413" s="263" t="str">
        <f>+IF(J413='[3]11 FORMULAS'!$E$4,'[3]11 FORMULAS'!$F$4,IF(J413='[3]11 FORMULAS'!$E$5,'[3]11 FORMULAS'!$F$5,IF(J413='[3]11 FORMULAS'!$E$6,'[3]11 FORMULAS'!$F$6,"")))</f>
        <v/>
      </c>
      <c r="L413" s="263" t="str">
        <f>+IF(OR(J413='[3]11 FORMULAS'!$P$4,J413='[3]11 FORMULAS'!$P$5),'[3]11 FORMULAS'!$Q$5,IF(J413='[3]11 FORMULAS'!$P$6,'[3]11 FORMULAS'!$Q$6,""))</f>
        <v/>
      </c>
      <c r="M413" s="371"/>
      <c r="N413" s="263" t="str">
        <f t="shared" si="91"/>
        <v/>
      </c>
      <c r="O413" s="374"/>
      <c r="P413" s="374"/>
      <c r="Q413" s="374"/>
      <c r="R413" s="374"/>
      <c r="S413" s="263" t="str">
        <f t="shared" si="108"/>
        <v/>
      </c>
      <c r="T413" s="263" t="str">
        <f>IF(L413='[3]11 FORMULAS'!$Q$5,T412-(T412*S413),T412)</f>
        <v/>
      </c>
      <c r="U413" s="485" t="str">
        <f>IF(L413='[3]11 FORMULAS'!$Q$6,U412-(U412*S413),U412)</f>
        <v/>
      </c>
      <c r="V413" s="681"/>
      <c r="W413" s="684"/>
    </row>
    <row r="414" spans="1:23" ht="15" thickBot="1" x14ac:dyDescent="0.3">
      <c r="A414" s="673"/>
      <c r="B414" s="673"/>
      <c r="C414" s="675"/>
      <c r="D414" s="678"/>
      <c r="E414" s="264">
        <v>6</v>
      </c>
      <c r="F414" s="486"/>
      <c r="G414" s="369"/>
      <c r="H414" s="369"/>
      <c r="I414" s="265" t="str">
        <f t="shared" si="111"/>
        <v xml:space="preserve">  </v>
      </c>
      <c r="J414" s="372"/>
      <c r="K414" s="266" t="str">
        <f>+IF(J414='[3]11 FORMULAS'!$E$4,'[3]11 FORMULAS'!$F$4,IF(J414='[3]11 FORMULAS'!$E$5,'[3]11 FORMULAS'!$F$5,IF(J414='[3]11 FORMULAS'!$E$6,'[3]11 FORMULAS'!$F$6,"")))</f>
        <v/>
      </c>
      <c r="L414" s="266" t="str">
        <f>+IF(OR(J414='[3]11 FORMULAS'!$P$4,J414='[3]11 FORMULAS'!$P$5),'[3]11 FORMULAS'!$Q$5,IF(J414='[3]11 FORMULAS'!$P$6,'[3]11 FORMULAS'!$Q$6,""))</f>
        <v/>
      </c>
      <c r="M414" s="372"/>
      <c r="N414" s="266" t="str">
        <f t="shared" si="91"/>
        <v/>
      </c>
      <c r="O414" s="375"/>
      <c r="P414" s="375"/>
      <c r="Q414" s="375"/>
      <c r="R414" s="375"/>
      <c r="S414" s="266" t="str">
        <f t="shared" si="108"/>
        <v/>
      </c>
      <c r="T414" s="266" t="str">
        <f>IF(L414='[3]11 FORMULAS'!$Q$5,T413-(T413*S414),T413)</f>
        <v/>
      </c>
      <c r="U414" s="487" t="str">
        <f>IF(L414='[3]11 FORMULAS'!$Q$6,U413-(U413*S414),U413)</f>
        <v/>
      </c>
      <c r="V414" s="682"/>
      <c r="W414" s="685"/>
    </row>
  </sheetData>
  <sheetProtection algorithmName="SHA-512" hashValue="j08XEacL0HqxVVH9lz9gGgReQTDEZCS9yRLihIX84gu55wPVn4TCjk4eW3u0/41p4A/5v5WUJb6h2+oROpGZuQ==" saltValue="mk/CwZ9aYaw/bXMO8ITUZw==" spinCount="100000" sheet="1" objects="1" scenarios="1"/>
  <autoFilter ref="A6:W126" xr:uid="{00000000-0009-0000-0000-000007000000}"/>
  <dataConsolidate/>
  <mergeCells count="421">
    <mergeCell ref="A1:B1"/>
    <mergeCell ref="Y1:AA1"/>
    <mergeCell ref="C1:X1"/>
    <mergeCell ref="T3:T5"/>
    <mergeCell ref="U3:U5"/>
    <mergeCell ref="J4:R4"/>
    <mergeCell ref="F5:H5"/>
    <mergeCell ref="J5:N5"/>
    <mergeCell ref="O5:R5"/>
    <mergeCell ref="B2:D2"/>
    <mergeCell ref="B3:D3"/>
    <mergeCell ref="S3:S5"/>
    <mergeCell ref="A13:A18"/>
    <mergeCell ref="B13:B18"/>
    <mergeCell ref="C13:C18"/>
    <mergeCell ref="D13:D18"/>
    <mergeCell ref="V13:V18"/>
    <mergeCell ref="W13:W18"/>
    <mergeCell ref="Y6:AA6"/>
    <mergeCell ref="A7:A12"/>
    <mergeCell ref="B7:B12"/>
    <mergeCell ref="C7:C12"/>
    <mergeCell ref="D7:D12"/>
    <mergeCell ref="V7:V12"/>
    <mergeCell ref="W7:W12"/>
    <mergeCell ref="A25:A30"/>
    <mergeCell ref="B25:B30"/>
    <mergeCell ref="C25:C30"/>
    <mergeCell ref="D25:D30"/>
    <mergeCell ref="V25:V30"/>
    <mergeCell ref="W25:W30"/>
    <mergeCell ref="A19:A24"/>
    <mergeCell ref="B19:B24"/>
    <mergeCell ref="C19:C24"/>
    <mergeCell ref="D19:D24"/>
    <mergeCell ref="V19:V24"/>
    <mergeCell ref="W19:W24"/>
    <mergeCell ref="A37:A42"/>
    <mergeCell ref="B37:B42"/>
    <mergeCell ref="C37:C42"/>
    <mergeCell ref="D37:D42"/>
    <mergeCell ref="V37:V42"/>
    <mergeCell ref="W37:W42"/>
    <mergeCell ref="A31:A36"/>
    <mergeCell ref="B31:B36"/>
    <mergeCell ref="C31:C36"/>
    <mergeCell ref="D31:D36"/>
    <mergeCell ref="V31:V36"/>
    <mergeCell ref="W31:W36"/>
    <mergeCell ref="A49:A54"/>
    <mergeCell ref="B49:B54"/>
    <mergeCell ref="C49:C54"/>
    <mergeCell ref="D49:D54"/>
    <mergeCell ref="V49:V54"/>
    <mergeCell ref="W49:W54"/>
    <mergeCell ref="A43:A48"/>
    <mergeCell ref="B43:B48"/>
    <mergeCell ref="C43:C48"/>
    <mergeCell ref="D43:D48"/>
    <mergeCell ref="V43:V48"/>
    <mergeCell ref="W43:W48"/>
    <mergeCell ref="A61:A66"/>
    <mergeCell ref="B61:B66"/>
    <mergeCell ref="C61:C66"/>
    <mergeCell ref="D61:D66"/>
    <mergeCell ref="V61:V66"/>
    <mergeCell ref="W61:W66"/>
    <mergeCell ref="A55:A60"/>
    <mergeCell ref="B55:B60"/>
    <mergeCell ref="C55:C60"/>
    <mergeCell ref="D55:D60"/>
    <mergeCell ref="V55:V60"/>
    <mergeCell ref="W55:W60"/>
    <mergeCell ref="A73:A78"/>
    <mergeCell ref="B73:B78"/>
    <mergeCell ref="C73:C78"/>
    <mergeCell ref="D73:D78"/>
    <mergeCell ref="V73:V78"/>
    <mergeCell ref="W73:W78"/>
    <mergeCell ref="A67:A72"/>
    <mergeCell ref="B67:B72"/>
    <mergeCell ref="C67:C72"/>
    <mergeCell ref="D67:D72"/>
    <mergeCell ref="V67:V72"/>
    <mergeCell ref="W67:W72"/>
    <mergeCell ref="A85:A90"/>
    <mergeCell ref="B85:B90"/>
    <mergeCell ref="C85:C90"/>
    <mergeCell ref="D85:D90"/>
    <mergeCell ref="V85:V90"/>
    <mergeCell ref="W85:W90"/>
    <mergeCell ref="A79:A84"/>
    <mergeCell ref="B79:B84"/>
    <mergeCell ref="C79:C84"/>
    <mergeCell ref="D79:D84"/>
    <mergeCell ref="V79:V84"/>
    <mergeCell ref="W79:W84"/>
    <mergeCell ref="A97:A102"/>
    <mergeCell ref="B97:B102"/>
    <mergeCell ref="C97:C102"/>
    <mergeCell ref="D97:D102"/>
    <mergeCell ref="V97:V102"/>
    <mergeCell ref="W97:W102"/>
    <mergeCell ref="A91:A96"/>
    <mergeCell ref="B91:B96"/>
    <mergeCell ref="C91:C96"/>
    <mergeCell ref="D91:D96"/>
    <mergeCell ref="V91:V96"/>
    <mergeCell ref="W91:W96"/>
    <mergeCell ref="A109:A114"/>
    <mergeCell ref="B109:B114"/>
    <mergeCell ref="C109:C114"/>
    <mergeCell ref="D109:D114"/>
    <mergeCell ref="V109:V114"/>
    <mergeCell ref="W109:W114"/>
    <mergeCell ref="A103:A108"/>
    <mergeCell ref="B103:B108"/>
    <mergeCell ref="C103:C108"/>
    <mergeCell ref="D103:D108"/>
    <mergeCell ref="V103:V108"/>
    <mergeCell ref="W103:W108"/>
    <mergeCell ref="A121:A126"/>
    <mergeCell ref="B121:B126"/>
    <mergeCell ref="C121:C126"/>
    <mergeCell ref="D121:D126"/>
    <mergeCell ref="V121:V126"/>
    <mergeCell ref="W121:W126"/>
    <mergeCell ref="A115:A120"/>
    <mergeCell ref="B115:B120"/>
    <mergeCell ref="C115:C120"/>
    <mergeCell ref="D115:D120"/>
    <mergeCell ref="V115:V120"/>
    <mergeCell ref="W115:W120"/>
    <mergeCell ref="A127:A132"/>
    <mergeCell ref="B127:B132"/>
    <mergeCell ref="C127:C132"/>
    <mergeCell ref="D127:D132"/>
    <mergeCell ref="V127:V132"/>
    <mergeCell ref="W127:W132"/>
    <mergeCell ref="A133:A138"/>
    <mergeCell ref="B133:B138"/>
    <mergeCell ref="C133:C138"/>
    <mergeCell ref="D133:D138"/>
    <mergeCell ref="V133:V138"/>
    <mergeCell ref="W133:W138"/>
    <mergeCell ref="A139:A144"/>
    <mergeCell ref="B139:B144"/>
    <mergeCell ref="C139:C144"/>
    <mergeCell ref="D139:D144"/>
    <mergeCell ref="V139:V144"/>
    <mergeCell ref="W139:W144"/>
    <mergeCell ref="A145:A150"/>
    <mergeCell ref="B145:B150"/>
    <mergeCell ref="C145:C150"/>
    <mergeCell ref="D145:D150"/>
    <mergeCell ref="V145:V150"/>
    <mergeCell ref="W145:W150"/>
    <mergeCell ref="A151:A156"/>
    <mergeCell ref="B151:B156"/>
    <mergeCell ref="C151:C156"/>
    <mergeCell ref="D151:D156"/>
    <mergeCell ref="V151:V156"/>
    <mergeCell ref="W151:W156"/>
    <mergeCell ref="A157:A162"/>
    <mergeCell ref="B157:B162"/>
    <mergeCell ref="C157:C162"/>
    <mergeCell ref="D157:D162"/>
    <mergeCell ref="V157:V162"/>
    <mergeCell ref="W157:W162"/>
    <mergeCell ref="A163:A168"/>
    <mergeCell ref="B163:B168"/>
    <mergeCell ref="C163:C168"/>
    <mergeCell ref="D163:D168"/>
    <mergeCell ref="V163:V168"/>
    <mergeCell ref="W163:W168"/>
    <mergeCell ref="A169:A174"/>
    <mergeCell ref="B169:B174"/>
    <mergeCell ref="C169:C174"/>
    <mergeCell ref="D169:D174"/>
    <mergeCell ref="V169:V174"/>
    <mergeCell ref="W169:W174"/>
    <mergeCell ref="A175:A180"/>
    <mergeCell ref="B175:B180"/>
    <mergeCell ref="C175:C180"/>
    <mergeCell ref="D175:D180"/>
    <mergeCell ref="V175:V180"/>
    <mergeCell ref="W175:W180"/>
    <mergeCell ref="A181:A186"/>
    <mergeCell ref="B181:B186"/>
    <mergeCell ref="C181:C186"/>
    <mergeCell ref="D181:D186"/>
    <mergeCell ref="V181:V186"/>
    <mergeCell ref="W181:W186"/>
    <mergeCell ref="A187:A192"/>
    <mergeCell ref="B187:B192"/>
    <mergeCell ref="C187:C192"/>
    <mergeCell ref="D187:D192"/>
    <mergeCell ref="V187:V192"/>
    <mergeCell ref="W187:W192"/>
    <mergeCell ref="A193:A198"/>
    <mergeCell ref="B193:B198"/>
    <mergeCell ref="C193:C198"/>
    <mergeCell ref="D193:D198"/>
    <mergeCell ref="V193:V198"/>
    <mergeCell ref="W193:W198"/>
    <mergeCell ref="A199:A204"/>
    <mergeCell ref="B199:B204"/>
    <mergeCell ref="C199:C204"/>
    <mergeCell ref="D199:D204"/>
    <mergeCell ref="V199:V204"/>
    <mergeCell ref="W199:W204"/>
    <mergeCell ref="A205:A210"/>
    <mergeCell ref="B205:B210"/>
    <mergeCell ref="C205:C210"/>
    <mergeCell ref="D205:D210"/>
    <mergeCell ref="V205:V210"/>
    <mergeCell ref="W205:W210"/>
    <mergeCell ref="A211:A216"/>
    <mergeCell ref="B211:B216"/>
    <mergeCell ref="C211:C216"/>
    <mergeCell ref="D211:D216"/>
    <mergeCell ref="V211:V216"/>
    <mergeCell ref="W211:W216"/>
    <mergeCell ref="A217:A222"/>
    <mergeCell ref="B217:B222"/>
    <mergeCell ref="C217:C222"/>
    <mergeCell ref="D217:D222"/>
    <mergeCell ref="V217:V222"/>
    <mergeCell ref="W217:W222"/>
    <mergeCell ref="A223:A228"/>
    <mergeCell ref="B223:B228"/>
    <mergeCell ref="C223:C228"/>
    <mergeCell ref="D223:D228"/>
    <mergeCell ref="V223:V228"/>
    <mergeCell ref="W223:W228"/>
    <mergeCell ref="A229:A234"/>
    <mergeCell ref="B229:B234"/>
    <mergeCell ref="C229:C234"/>
    <mergeCell ref="D229:D234"/>
    <mergeCell ref="V229:V234"/>
    <mergeCell ref="W229:W234"/>
    <mergeCell ref="A235:A240"/>
    <mergeCell ref="B235:B240"/>
    <mergeCell ref="C235:C240"/>
    <mergeCell ref="D235:D240"/>
    <mergeCell ref="V235:V240"/>
    <mergeCell ref="W235:W240"/>
    <mergeCell ref="A241:A246"/>
    <mergeCell ref="B241:B246"/>
    <mergeCell ref="C241:C246"/>
    <mergeCell ref="D241:D246"/>
    <mergeCell ref="V241:V246"/>
    <mergeCell ref="W241:W246"/>
    <mergeCell ref="A247:A252"/>
    <mergeCell ref="B247:B252"/>
    <mergeCell ref="C247:C252"/>
    <mergeCell ref="D247:D252"/>
    <mergeCell ref="V247:V252"/>
    <mergeCell ref="W247:W252"/>
    <mergeCell ref="A253:A258"/>
    <mergeCell ref="B253:B258"/>
    <mergeCell ref="C253:C258"/>
    <mergeCell ref="D253:D258"/>
    <mergeCell ref="V253:V258"/>
    <mergeCell ref="W253:W258"/>
    <mergeCell ref="A259:A264"/>
    <mergeCell ref="B259:B264"/>
    <mergeCell ref="C259:C264"/>
    <mergeCell ref="D259:D264"/>
    <mergeCell ref="V259:V264"/>
    <mergeCell ref="W259:W264"/>
    <mergeCell ref="A265:A270"/>
    <mergeCell ref="B265:B270"/>
    <mergeCell ref="C265:C270"/>
    <mergeCell ref="D265:D270"/>
    <mergeCell ref="V265:V270"/>
    <mergeCell ref="W265:W270"/>
    <mergeCell ref="A271:A276"/>
    <mergeCell ref="B271:B276"/>
    <mergeCell ref="C271:C276"/>
    <mergeCell ref="D271:D276"/>
    <mergeCell ref="V271:V276"/>
    <mergeCell ref="W271:W276"/>
    <mergeCell ref="A277:A282"/>
    <mergeCell ref="B277:B282"/>
    <mergeCell ref="C277:C282"/>
    <mergeCell ref="D277:D282"/>
    <mergeCell ref="V277:V282"/>
    <mergeCell ref="W277:W282"/>
    <mergeCell ref="A283:A288"/>
    <mergeCell ref="B283:B288"/>
    <mergeCell ref="C283:C288"/>
    <mergeCell ref="D283:D288"/>
    <mergeCell ref="V283:V288"/>
    <mergeCell ref="W283:W288"/>
    <mergeCell ref="A289:A294"/>
    <mergeCell ref="B289:B294"/>
    <mergeCell ref="C289:C294"/>
    <mergeCell ref="D289:D294"/>
    <mergeCell ref="V289:V294"/>
    <mergeCell ref="W289:W294"/>
    <mergeCell ref="A295:A300"/>
    <mergeCell ref="B295:B300"/>
    <mergeCell ref="C295:C300"/>
    <mergeCell ref="D295:D300"/>
    <mergeCell ref="V295:V300"/>
    <mergeCell ref="W295:W300"/>
    <mergeCell ref="A301:A306"/>
    <mergeCell ref="B301:B306"/>
    <mergeCell ref="C301:C306"/>
    <mergeCell ref="D301:D306"/>
    <mergeCell ref="V301:V306"/>
    <mergeCell ref="W301:W306"/>
    <mergeCell ref="A307:A312"/>
    <mergeCell ref="B307:B312"/>
    <mergeCell ref="C307:C312"/>
    <mergeCell ref="D307:D312"/>
    <mergeCell ref="V307:V312"/>
    <mergeCell ref="W307:W312"/>
    <mergeCell ref="A313:A318"/>
    <mergeCell ref="B313:B318"/>
    <mergeCell ref="C313:C318"/>
    <mergeCell ref="D313:D318"/>
    <mergeCell ref="V313:V318"/>
    <mergeCell ref="W313:W318"/>
    <mergeCell ref="A319:A324"/>
    <mergeCell ref="B319:B324"/>
    <mergeCell ref="C319:C324"/>
    <mergeCell ref="D319:D324"/>
    <mergeCell ref="V319:V324"/>
    <mergeCell ref="W319:W324"/>
    <mergeCell ref="A325:A330"/>
    <mergeCell ref="B325:B330"/>
    <mergeCell ref="C325:C330"/>
    <mergeCell ref="D325:D330"/>
    <mergeCell ref="V325:V330"/>
    <mergeCell ref="W325:W330"/>
    <mergeCell ref="A331:A336"/>
    <mergeCell ref="B331:B336"/>
    <mergeCell ref="C331:C336"/>
    <mergeCell ref="D331:D336"/>
    <mergeCell ref="V331:V336"/>
    <mergeCell ref="W331:W336"/>
    <mergeCell ref="A337:A342"/>
    <mergeCell ref="B337:B342"/>
    <mergeCell ref="C337:C342"/>
    <mergeCell ref="D337:D342"/>
    <mergeCell ref="V337:V342"/>
    <mergeCell ref="W337:W342"/>
    <mergeCell ref="A343:A348"/>
    <mergeCell ref="B343:B348"/>
    <mergeCell ref="C343:C348"/>
    <mergeCell ref="D343:D348"/>
    <mergeCell ref="V343:V348"/>
    <mergeCell ref="W343:W348"/>
    <mergeCell ref="A349:A354"/>
    <mergeCell ref="B349:B354"/>
    <mergeCell ref="C349:C354"/>
    <mergeCell ref="D349:D354"/>
    <mergeCell ref="V349:V354"/>
    <mergeCell ref="W349:W354"/>
    <mergeCell ref="A355:A360"/>
    <mergeCell ref="B355:B360"/>
    <mergeCell ref="C355:C360"/>
    <mergeCell ref="D355:D360"/>
    <mergeCell ref="V355:V360"/>
    <mergeCell ref="W355:W360"/>
    <mergeCell ref="A361:A366"/>
    <mergeCell ref="B361:B366"/>
    <mergeCell ref="C361:C366"/>
    <mergeCell ref="D361:D366"/>
    <mergeCell ref="V361:V366"/>
    <mergeCell ref="W361:W366"/>
    <mergeCell ref="A367:A372"/>
    <mergeCell ref="B367:B372"/>
    <mergeCell ref="C367:C372"/>
    <mergeCell ref="D367:D372"/>
    <mergeCell ref="V367:V372"/>
    <mergeCell ref="W367:W372"/>
    <mergeCell ref="A373:A378"/>
    <mergeCell ref="B373:B378"/>
    <mergeCell ref="C373:C378"/>
    <mergeCell ref="D373:D378"/>
    <mergeCell ref="V373:V378"/>
    <mergeCell ref="W373:W378"/>
    <mergeCell ref="A379:A384"/>
    <mergeCell ref="B379:B384"/>
    <mergeCell ref="C379:C384"/>
    <mergeCell ref="D379:D384"/>
    <mergeCell ref="V379:V384"/>
    <mergeCell ref="W379:W384"/>
    <mergeCell ref="A385:A390"/>
    <mergeCell ref="B385:B390"/>
    <mergeCell ref="C385:C390"/>
    <mergeCell ref="D385:D390"/>
    <mergeCell ref="V385:V390"/>
    <mergeCell ref="W385:W390"/>
    <mergeCell ref="A391:A396"/>
    <mergeCell ref="B391:B396"/>
    <mergeCell ref="C391:C396"/>
    <mergeCell ref="D391:D396"/>
    <mergeCell ref="V391:V396"/>
    <mergeCell ref="W391:W396"/>
    <mergeCell ref="A397:A402"/>
    <mergeCell ref="B397:B402"/>
    <mergeCell ref="C397:C402"/>
    <mergeCell ref="D397:D402"/>
    <mergeCell ref="V397:V402"/>
    <mergeCell ref="W397:W402"/>
    <mergeCell ref="A403:A408"/>
    <mergeCell ref="B403:B408"/>
    <mergeCell ref="C403:C408"/>
    <mergeCell ref="D403:D408"/>
    <mergeCell ref="V403:V408"/>
    <mergeCell ref="W403:W408"/>
    <mergeCell ref="A409:A414"/>
    <mergeCell ref="B409:B414"/>
    <mergeCell ref="C409:C414"/>
    <mergeCell ref="D409:D414"/>
    <mergeCell ref="V409:V414"/>
    <mergeCell ref="W409:W414"/>
  </mergeCells>
  <conditionalFormatting sqref="C7:D414">
    <cfRule type="cellIs" dxfId="69" priority="451" operator="between">
      <formula>$Z$12</formula>
      <formula>$AA$12</formula>
    </cfRule>
    <cfRule type="cellIs" dxfId="68" priority="452" operator="between">
      <formula>$Z$11</formula>
      <formula>$AA$11</formula>
    </cfRule>
    <cfRule type="cellIs" dxfId="67" priority="453" operator="between">
      <formula>$Z$10</formula>
      <formula>$AA$10</formula>
    </cfRule>
    <cfRule type="cellIs" dxfId="66" priority="454" operator="between">
      <formula>$Z$9</formula>
      <formula>$AA$9</formula>
    </cfRule>
    <cfRule type="cellIs" dxfId="65" priority="455" operator="between">
      <formula>$Z$8</formula>
      <formula>$AA$8</formula>
    </cfRule>
  </conditionalFormatting>
  <conditionalFormatting sqref="V7:W7 V13:W13 V19:W19 V25:W25 V31:W31 V37:W37 V43:W45 V49:W49 V55:W55 V61:W61 V67:W67 V73:W73 V79:W79 V85:W85 V91:W91 V97:W97 V103:W103 V109:W109 V115:W115 V121:W121 V127:W127 V133:W133 V139:W139 V145:W145 V151:W151 V157:W157 V163:W163 V169:W169 V175:W175 V181:W181 V187:W187 V193:W193 V199:W199 V205:W205 V211:W211 V217:W217 V223:W223 V229:W229 V235:W235 V241:W241 V247:W247 V253:W253 V259:W259 V265:W265 V271:W271 V277:W277 V283:W283 V289:W289 V295:W295 V301:W301 V307:W307 V313:W313 V319:W319 V325:W325 V331:W331 V337:W337 V343:W343 V349:W349 V355:W355 V361:W361 V367:W367 V373:W373 V379:W379 V385:W385 V391:W391 V397:W397 V403:W403 V409:W409">
    <cfRule type="cellIs" dxfId="64" priority="111" operator="between">
      <formula>$Z$8</formula>
      <formula>$AA$8</formula>
    </cfRule>
    <cfRule type="cellIs" dxfId="63" priority="112" operator="between">
      <formula>$Z$9</formula>
      <formula>$AA$9</formula>
    </cfRule>
    <cfRule type="cellIs" dxfId="62" priority="113" operator="between">
      <formula>$Z$10</formula>
      <formula>$AA$10</formula>
    </cfRule>
    <cfRule type="cellIs" dxfId="61" priority="114" operator="between">
      <formula>$Z$11</formula>
      <formula>$AA$11</formula>
    </cfRule>
    <cfRule type="cellIs" dxfId="60" priority="115" operator="between">
      <formula>$Z$12</formula>
      <formula>$AA$12</formula>
    </cfRule>
  </conditionalFormatting>
  <dataValidations count="3">
    <dataValidation type="list" allowBlank="1" showInputMessage="1" showErrorMessage="1" sqref="O7:O414" xr:uid="{DCE555DD-FC74-446F-B328-E51108A16158}">
      <formula1>"Documentado,Sin Documentar"</formula1>
    </dataValidation>
    <dataValidation type="list" allowBlank="1" showInputMessage="1" showErrorMessage="1" sqref="Q7:Q414" xr:uid="{AD254298-5B33-43B0-913D-217E16E0022E}">
      <formula1>"Con Registro,Sin Registro"</formula1>
    </dataValidation>
    <dataValidation type="list" allowBlank="1" showInputMessage="1" showErrorMessage="1" sqref="R7:R414" xr:uid="{3673D13A-5BF6-4770-A3BA-679C45F12167}">
      <formula1>"Si,No"</formula1>
    </dataValidation>
  </dataValidations>
  <printOptions horizontalCentered="1" verticalCentered="1"/>
  <pageMargins left="0.23622047244094491" right="0.23622047244094491" top="0.74803149606299213" bottom="0.74803149606299213" header="0.31496062992125984" footer="0.31496062992125984"/>
  <pageSetup scale="26" orientation="landscape" r:id="rId1"/>
  <headerFooter alignWithMargins="0">
    <oddFooter>&amp;R&amp;G</oddFooter>
  </headerFooter>
  <drawing r:id="rId2"/>
  <legacyDrawingHF r:id="rId3"/>
  <extLst>
    <ext xmlns:x14="http://schemas.microsoft.com/office/spreadsheetml/2009/9/main" uri="{CCE6A557-97BC-4b89-ADB6-D9C93CAAB3DF}">
      <x14:dataValidations xmlns:xm="http://schemas.microsoft.com/office/excel/2006/main" count="5">
        <x14:dataValidation type="list" allowBlank="1" showInputMessage="1" showErrorMessage="1" xr:uid="{50567436-7D13-4D1A-A528-2D3CAE049DF9}">
          <x14:formula1>
            <xm:f>'TABLAS DE INFORMACIÓN'!$T$4:$T$6</xm:f>
          </x14:formula1>
          <xm:sqref>J7:J414</xm:sqref>
        </x14:dataValidation>
        <x14:dataValidation type="list" allowBlank="1" showInputMessage="1" showErrorMessage="1" xr:uid="{B0A8D010-E6A3-4243-A611-B2C388D89ECB}">
          <x14:formula1>
            <xm:f>'TABLAS DE INFORMACIÓN'!$Q$4:$Q$5</xm:f>
          </x14:formula1>
          <xm:sqref>M7:M414</xm:sqref>
        </x14:dataValidation>
        <x14:dataValidation type="list" allowBlank="1" showInputMessage="1" showErrorMessage="1" xr:uid="{10F152FF-1B8F-4753-B8E3-F18279A88739}">
          <x14:formula1>
            <xm:f>'TABLAS DE INFORMACIÓN'!$AN$4:$AN$12</xm:f>
          </x14:formula1>
          <xm:sqref>P7:P12 P19:P20 P23:P84 P397:P414</xm:sqref>
        </x14:dataValidation>
        <x14:dataValidation type="list" allowBlank="1" showInputMessage="1" showErrorMessage="1" xr:uid="{BD5B9BB5-5334-477C-8CA0-4BC70020C797}">
          <x14:formula1>
            <xm:f>'TABLAS DE INFORMACIÓN'!$AN$4:$AN$13</xm:f>
          </x14:formula1>
          <xm:sqref>P13:P18 P21:P22 P85:P300 P302:P396</xm:sqref>
        </x14:dataValidation>
        <x14:dataValidation type="list" allowBlank="1" showInputMessage="1" showErrorMessage="1" xr:uid="{FC777769-34B5-46FF-AD5C-6A4ADD053F5E}">
          <x14:formula1>
            <xm:f>'TABLAS DE INFORMACIÓN'!$AN$4:$AN$14</xm:f>
          </x14:formula1>
          <xm:sqref>P301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79ee7df-2f77-403d-8537-026757c209ed">
      <Terms xmlns="http://schemas.microsoft.com/office/infopath/2007/PartnerControls"/>
    </lcf76f155ced4ddcb4097134ff3c332f>
    <TaxCatchAll xmlns="954d8b88-66fa-41a0-8629-83d1f9f1be5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9D1BC21915BD744BA13BE81FE65C71E" ma:contentTypeVersion="17" ma:contentTypeDescription="Crear nuevo documento." ma:contentTypeScope="" ma:versionID="368c1cdd3774b929bd6a326b6846d243">
  <xsd:schema xmlns:xsd="http://www.w3.org/2001/XMLSchema" xmlns:xs="http://www.w3.org/2001/XMLSchema" xmlns:p="http://schemas.microsoft.com/office/2006/metadata/properties" xmlns:ns2="c79ee7df-2f77-403d-8537-026757c209ed" xmlns:ns3="954d8b88-66fa-41a0-8629-83d1f9f1be58" targetNamespace="http://schemas.microsoft.com/office/2006/metadata/properties" ma:root="true" ma:fieldsID="a00b4b50f93e04f8d4154b4a7eed8ee6" ns2:_="" ns3:_="">
    <xsd:import namespace="c79ee7df-2f77-403d-8537-026757c209ed"/>
    <xsd:import namespace="954d8b88-66fa-41a0-8629-83d1f9f1be5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9ee7df-2f77-403d-8537-026757c209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5d09d035-a677-4b24-aeee-1a5c3beaf18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4d8b88-66fa-41a0-8629-83d1f9f1be58"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25965b-a4d5-42e8-a4c6-b9438d0d75fb}" ma:internalName="TaxCatchAll" ma:showField="CatchAllData" ma:web="954d8b88-66fa-41a0-8629-83d1f9f1be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CB78361-111C-493A-AD6A-15D8FE41690D}">
  <ds:schemaRefs>
    <ds:schemaRef ds:uri="http://schemas.microsoft.com/sharepoint/v3/contenttype/forms"/>
  </ds:schemaRefs>
</ds:datastoreItem>
</file>

<file path=customXml/itemProps2.xml><?xml version="1.0" encoding="utf-8"?>
<ds:datastoreItem xmlns:ds="http://schemas.openxmlformats.org/officeDocument/2006/customXml" ds:itemID="{167F46E8-B816-4225-9111-C7A130D56F6E}">
  <ds:schemaRefs>
    <ds:schemaRef ds:uri="c79ee7df-2f77-403d-8537-026757c209ed"/>
    <ds:schemaRef ds:uri="http://schemas.microsoft.com/office/2006/documentManagement/types"/>
    <ds:schemaRef ds:uri="http://purl.org/dc/elements/1.1/"/>
    <ds:schemaRef ds:uri="http://purl.org/dc/terms/"/>
    <ds:schemaRef ds:uri="http://purl.org/dc/dcmitype/"/>
    <ds:schemaRef ds:uri="http://schemas.microsoft.com/office/2006/metadata/properties"/>
    <ds:schemaRef ds:uri="http://schemas.microsoft.com/office/infopath/2007/PartnerControls"/>
    <ds:schemaRef ds:uri="http://schemas.openxmlformats.org/package/2006/metadata/core-properties"/>
    <ds:schemaRef ds:uri="954d8b88-66fa-41a0-8629-83d1f9f1be58"/>
    <ds:schemaRef ds:uri="http://www.w3.org/XML/1998/namespace"/>
  </ds:schemaRefs>
</ds:datastoreItem>
</file>

<file path=customXml/itemProps3.xml><?xml version="1.0" encoding="utf-8"?>
<ds:datastoreItem xmlns:ds="http://schemas.openxmlformats.org/officeDocument/2006/customXml" ds:itemID="{6B147DDF-3890-4F55-BA4F-ED74984DDF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9ee7df-2f77-403d-8537-026757c209ed"/>
    <ds:schemaRef ds:uri="954d8b88-66fa-41a0-8629-83d1f9f1be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15</vt:i4>
      </vt:variant>
    </vt:vector>
  </HeadingPairs>
  <TitlesOfParts>
    <vt:vector size="29" baseType="lpstr">
      <vt:lpstr>SDSCJ </vt:lpstr>
      <vt:lpstr>1 INSTRUCCIONES DE DILIGENCIAMI</vt:lpstr>
      <vt:lpstr>HOJA RESUMEN</vt:lpstr>
      <vt:lpstr>2 CONTEXTO E IDENTIFICACIÓN</vt:lpstr>
      <vt:lpstr>CAUSA-CONSECUENCIA</vt:lpstr>
      <vt:lpstr>3 PROBABIL E IMPACTO INHERENTE</vt:lpstr>
      <vt:lpstr>4 MAPA CALOR INHERENTE</vt:lpstr>
      <vt:lpstr>TABLAS DE INFORMACIÓN</vt:lpstr>
      <vt:lpstr>5 VALORACIÓN DEL CONTROL</vt:lpstr>
      <vt:lpstr>6 MAPA CALOR RESIDUAL</vt:lpstr>
      <vt:lpstr>7 MAPA CALOR INHEREN Y RESIDUAL</vt:lpstr>
      <vt:lpstr>8 MAPA RIESGOS</vt:lpstr>
      <vt:lpstr>9 RIESGO DEL PROCESO</vt:lpstr>
      <vt:lpstr>VALIDACION DE CONTROLES</vt:lpstr>
      <vt:lpstr>'1 INSTRUCCIONES DE DILIGENCIAMI'!Área_de_impresión</vt:lpstr>
      <vt:lpstr>'2 CONTEXTO E IDENTIFICACIÓN'!Área_de_impresión</vt:lpstr>
      <vt:lpstr>'3 PROBABIL E IMPACTO INHERENTE'!Área_de_impresión</vt:lpstr>
      <vt:lpstr>'4 MAPA CALOR INHERENTE'!Área_de_impresión</vt:lpstr>
      <vt:lpstr>'5 VALORACIÓN DEL CONTROL'!Área_de_impresión</vt:lpstr>
      <vt:lpstr>'6 MAPA CALOR RESIDUAL'!Área_de_impresión</vt:lpstr>
      <vt:lpstr>'7 MAPA CALOR INHEREN Y RESIDUAL'!Área_de_impresión</vt:lpstr>
      <vt:lpstr>'8 MAPA RIESGOS'!Área_de_impresión</vt:lpstr>
      <vt:lpstr>'HOJA RESUMEN'!Área_de_impresión</vt:lpstr>
      <vt:lpstr>Reducir_mitigar_Transferir_Evitar</vt:lpstr>
      <vt:lpstr>Requiere_Plan_de_Acción</vt:lpstr>
      <vt:lpstr>'1 INSTRUCCIONES DE DILIGENCIAMI'!Títulos_a_imprimir</vt:lpstr>
      <vt:lpstr>'2 CONTEXTO E IDENTIFICACIÓN'!Títulos_a_imprimir</vt:lpstr>
      <vt:lpstr>'3 PROBABIL E IMPACTO INHERENTE'!Títulos_a_imprimir</vt:lpstr>
      <vt:lpstr>'5 VALORACIÓN DEL CONTROL'!Títulos_a_imprimir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Francisco Pizarro</dc:creator>
  <cp:keywords/>
  <dc:description/>
  <cp:lastModifiedBy>Mayra Alejandra Salamanca Sierra</cp:lastModifiedBy>
  <cp:revision/>
  <cp:lastPrinted>2024-05-23T14:07:19Z</cp:lastPrinted>
  <dcterms:created xsi:type="dcterms:W3CDTF">2016-11-30T14:47:26Z</dcterms:created>
  <dcterms:modified xsi:type="dcterms:W3CDTF">2026-04-22T20:34:26Z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0x010100A9D1BC21915BD744BA13BE81FE65C71E</vt:lpwstr>
  </property>
  <property fmtid="{D5CDD505-2E9C-101B-9397-08002B2CF9AE}" pid="3" name="MediaServiceImageTags">
    <vt:lpwstr/>
  </property>
</Properties>
</file>